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65521" windowWidth="10200" windowHeight="8925" activeTab="1"/>
  </bookViews>
  <sheets>
    <sheet name="Entrate" sheetId="1" r:id="rId1"/>
    <sheet name="Uscite" sheetId="2" r:id="rId2"/>
    <sheet name="Situazione amm.va" sheetId="3" r:id="rId3"/>
  </sheets>
  <definedNames>
    <definedName name="_xlnm.Print_Area" localSheetId="0">'Entrate'!$A$1:$Q$23</definedName>
    <definedName name="_xlnm.Print_Area" localSheetId="1">'Uscite'!$A$1:$Q$58</definedName>
    <definedName name="_xlnm.Print_Titles" localSheetId="1">'Uscite'!$1:$7</definedName>
  </definedNames>
  <calcPr fullCalcOnLoad="1"/>
</workbook>
</file>

<file path=xl/comments1.xml><?xml version="1.0" encoding="utf-8"?>
<comments xmlns="http://schemas.openxmlformats.org/spreadsheetml/2006/main">
  <authors>
    <author>Gianni Preda</author>
  </authors>
  <commentList>
    <comment ref="H10" authorId="0">
      <text>
        <r>
          <rPr>
            <b/>
            <sz val="10"/>
            <rFont val="Tahoma"/>
            <family val="0"/>
          </rPr>
          <t>Gianni Preda:</t>
        </r>
        <r>
          <rPr>
            <sz val="10"/>
            <rFont val="Tahoma"/>
            <family val="0"/>
          </rPr>
          <t xml:space="preserve">
Va tolto in quanto trasferitasi prima dell'emissione del ruolo
</t>
        </r>
      </text>
    </comment>
    <comment ref="N10" authorId="0">
      <text>
        <r>
          <rPr>
            <b/>
            <sz val="10"/>
            <rFont val="Tahoma"/>
            <family val="0"/>
          </rPr>
          <t>Gianni Preda:</t>
        </r>
        <r>
          <rPr>
            <sz val="10"/>
            <rFont val="Tahoma"/>
            <family val="0"/>
          </rPr>
          <t xml:space="preserve">
vedi nota prima</t>
        </r>
      </text>
    </comment>
  </commentList>
</comments>
</file>

<file path=xl/sharedStrings.xml><?xml version="1.0" encoding="utf-8"?>
<sst xmlns="http://schemas.openxmlformats.org/spreadsheetml/2006/main" count="262" uniqueCount="213">
  <si>
    <t>USCITE</t>
  </si>
  <si>
    <t>GESTIONE DI COMPETENZA</t>
  </si>
  <si>
    <t>GESTIONE DEI RESIDUI</t>
  </si>
  <si>
    <t>GESTIONE CASSA</t>
  </si>
  <si>
    <t>CODICE</t>
  </si>
  <si>
    <t>DESCRIZIONE</t>
  </si>
  <si>
    <t>PREVISIONI</t>
  </si>
  <si>
    <t>SOMME IMPEGNATE</t>
  </si>
  <si>
    <t>SCOSTAMENTO</t>
  </si>
  <si>
    <t>INIZIALI</t>
  </si>
  <si>
    <t>VARIAZIONI</t>
  </si>
  <si>
    <t>PAGATI</t>
  </si>
  <si>
    <t>DA PAGARE</t>
  </si>
  <si>
    <t>RESIDUI PASSIVI FINALI</t>
  </si>
  <si>
    <t>TOTALE PAGATO</t>
  </si>
  <si>
    <t>DEFINITIVE</t>
  </si>
  <si>
    <t>IMPEGNATO</t>
  </si>
  <si>
    <t>PAGATO</t>
  </si>
  <si>
    <t>a</t>
  </si>
  <si>
    <t>b</t>
  </si>
  <si>
    <t>c=(a+b)</t>
  </si>
  <si>
    <t>d</t>
  </si>
  <si>
    <t>e</t>
  </si>
  <si>
    <t>f=(d-e)</t>
  </si>
  <si>
    <t>g=(d-c)</t>
  </si>
  <si>
    <t>h</t>
  </si>
  <si>
    <t>i</t>
  </si>
  <si>
    <t>l</t>
  </si>
  <si>
    <t>m=(h+i-l)</t>
  </si>
  <si>
    <t>n=(f+m)</t>
  </si>
  <si>
    <t>o=(e+l)</t>
  </si>
  <si>
    <t>Stipendi e assegni fissi</t>
  </si>
  <si>
    <t>Oneri prev. E assist.</t>
  </si>
  <si>
    <t>Acquisto libri rivieste a altre pubb.</t>
  </si>
  <si>
    <t>Spese stampati cancell. E altro mat.</t>
  </si>
  <si>
    <t>Spese post. E telef.</t>
  </si>
  <si>
    <t>Spese per pulizia e manut. Ord.</t>
  </si>
  <si>
    <t>Spese di rappresentanza</t>
  </si>
  <si>
    <t>Spese per illuminaz e forza motr.</t>
  </si>
  <si>
    <t>Spese per riscaldamento</t>
  </si>
  <si>
    <t>Spese per fitto locali e cond.</t>
  </si>
  <si>
    <t>Trasporti e facch.</t>
  </si>
  <si>
    <t>Quota Fofi</t>
  </si>
  <si>
    <t>Imposte tasse e tributi vari</t>
  </si>
  <si>
    <t>Fondo spese impreviste</t>
  </si>
  <si>
    <t>Rimborso quote Albo non dovute</t>
  </si>
  <si>
    <t>Totali</t>
  </si>
  <si>
    <t>1.1.1.1</t>
  </si>
  <si>
    <t>1.1.1.2</t>
  </si>
  <si>
    <t>1.1.2.1</t>
  </si>
  <si>
    <t>1.1.2.7</t>
  </si>
  <si>
    <t>1.1.2.8</t>
  </si>
  <si>
    <t>1.1.3.1</t>
  </si>
  <si>
    <t>1.1.3.3</t>
  </si>
  <si>
    <t>1.1.3.4</t>
  </si>
  <si>
    <t>1.1.3.5</t>
  </si>
  <si>
    <t>1.1.3.6</t>
  </si>
  <si>
    <t>1.1.3.7</t>
  </si>
  <si>
    <t>1.1.3.8</t>
  </si>
  <si>
    <t>1.1.3.9</t>
  </si>
  <si>
    <t>1.1.3.11</t>
  </si>
  <si>
    <t>1.1.3.12</t>
  </si>
  <si>
    <t>Onorari e compensi a terzi</t>
  </si>
  <si>
    <t>1.2.5.1</t>
  </si>
  <si>
    <t>1.2.4.1</t>
  </si>
  <si>
    <t>1.2.6.1</t>
  </si>
  <si>
    <t>1.2.7.1</t>
  </si>
  <si>
    <t>1.2.7.2</t>
  </si>
  <si>
    <t>1.2.8.1</t>
  </si>
  <si>
    <t>1.2.8.2</t>
  </si>
  <si>
    <t>3.1.14.1</t>
  </si>
  <si>
    <t>Ritenute erariali</t>
  </si>
  <si>
    <t>3.1.14.2</t>
  </si>
  <si>
    <t>Ritenute previdenziali e assistenziali</t>
  </si>
  <si>
    <t>3.1.14.4</t>
  </si>
  <si>
    <t>Movimento di giro fondi</t>
  </si>
  <si>
    <t>Spese generali non class.</t>
  </si>
  <si>
    <t>1.1.3.14</t>
  </si>
  <si>
    <t>ENTRATE</t>
  </si>
  <si>
    <t>SOMME ACCERTATE</t>
  </si>
  <si>
    <t>RISCOSSI</t>
  </si>
  <si>
    <t>DA RISCUOTERE</t>
  </si>
  <si>
    <t>RESIDUI ATTIVI FINALI</t>
  </si>
  <si>
    <t>TOTALE INCASSATO</t>
  </si>
  <si>
    <t>ACCERTATO</t>
  </si>
  <si>
    <t>INCASSATO</t>
  </si>
  <si>
    <t>DA INCASSARE</t>
  </si>
  <si>
    <t>1.1.1</t>
  </si>
  <si>
    <t>Contributo da iscritti</t>
  </si>
  <si>
    <t>Interessi attivi</t>
  </si>
  <si>
    <t>1.3.3</t>
  </si>
  <si>
    <t>Recuperi spese diversi</t>
  </si>
  <si>
    <t>1.3.6</t>
  </si>
  <si>
    <t>1.3.7</t>
  </si>
  <si>
    <t>3.7.1</t>
  </si>
  <si>
    <t>3.7.2</t>
  </si>
  <si>
    <t>Ritenute previd. E assist.</t>
  </si>
  <si>
    <t>SITUAZIONE AMMINISTRATIVA</t>
  </si>
  <si>
    <t>Riscossioni</t>
  </si>
  <si>
    <t>in c/competenza</t>
  </si>
  <si>
    <t>in c/residui</t>
  </si>
  <si>
    <t>Pagamenti</t>
  </si>
  <si>
    <t>Residui attivi</t>
  </si>
  <si>
    <t>degli esercizi precedenti</t>
  </si>
  <si>
    <t>dell'esercizio</t>
  </si>
  <si>
    <t>Residui passivi</t>
  </si>
  <si>
    <t>Parte vincolata</t>
  </si>
  <si>
    <t>al Trattamento di fine rapporto</t>
  </si>
  <si>
    <t>ai Fondi per rischi ed oneri</t>
  </si>
  <si>
    <t>per i seguenti altri vincoli</t>
  </si>
  <si>
    <t>Totale parte vincolata</t>
  </si>
  <si>
    <t>Parte disponibile</t>
  </si>
  <si>
    <t>Totale parte disponibile</t>
  </si>
  <si>
    <t>Totale Risultato di amministrazione</t>
  </si>
  <si>
    <t>PASSIVO</t>
  </si>
  <si>
    <t>ATTIVO</t>
  </si>
  <si>
    <t>Cassa economato</t>
  </si>
  <si>
    <t>Bancoposta</t>
  </si>
  <si>
    <t>Totali a pareggio</t>
  </si>
  <si>
    <t xml:space="preserve">             </t>
  </si>
  <si>
    <t>Diritti di segreteria</t>
  </si>
  <si>
    <t>Quote di iscriz a corsi ECM</t>
  </si>
  <si>
    <t>Comp. Inden. Rimbor. Agli Organi collegiali</t>
  </si>
  <si>
    <t>Comp. Inden. Rimbor. Al collegio revisori</t>
  </si>
  <si>
    <t>Altri oneri (rimborsi sp. Ecc.)</t>
  </si>
  <si>
    <t>1.1.3.10</t>
  </si>
  <si>
    <t>Assicurazioni</t>
  </si>
  <si>
    <t>Uscite e commiss. Bancarie e postali</t>
  </si>
  <si>
    <t>Organizzazione corsi ECM</t>
  </si>
  <si>
    <t xml:space="preserve"> 2.1.10.2</t>
  </si>
  <si>
    <t>Strumenti informatici</t>
  </si>
  <si>
    <t>Organizzazione e/o promoz. Convegni manifest e altre attività culturali</t>
  </si>
  <si>
    <t>1.1.3.13</t>
  </si>
  <si>
    <t>Spese per elaborazioni elettroniche</t>
  </si>
  <si>
    <t>Proventi cessione distintivi tessere e contrassegni</t>
  </si>
  <si>
    <t>1.3.2</t>
  </si>
  <si>
    <t>1.2.1</t>
  </si>
  <si>
    <t>Contributo FOFI corsi di agg.</t>
  </si>
  <si>
    <t>1.3.5</t>
  </si>
  <si>
    <t>3.7.3</t>
  </si>
  <si>
    <t>1.1.1.3</t>
  </si>
  <si>
    <t>Comp. Ind. E rimb a Presid. Segr. Tesor.</t>
  </si>
  <si>
    <t xml:space="preserve">   ,,          computers, software e macchine ufficio</t>
  </si>
  <si>
    <t xml:space="preserve">    ,,        mobili ,scaffali e arredi</t>
  </si>
  <si>
    <t>Trasloco</t>
  </si>
  <si>
    <t>Contratti utenze</t>
  </si>
  <si>
    <t>1.1.2</t>
  </si>
  <si>
    <t>Prime iscrizioni</t>
  </si>
  <si>
    <t>Spese per distintivi e tessere</t>
  </si>
  <si>
    <t>1.1.3.2.</t>
  </si>
  <si>
    <t>1.1.3.15</t>
  </si>
  <si>
    <t>Internet e caselle PEC</t>
  </si>
  <si>
    <t>2.1.10.1</t>
  </si>
  <si>
    <t>Acquisto immobile</t>
  </si>
  <si>
    <t>Acquisto mobili scaffali arredi</t>
  </si>
  <si>
    <t>2.1.10.3</t>
  </si>
  <si>
    <t>2.1.10.4</t>
  </si>
  <si>
    <t>Impianto telefonico</t>
  </si>
  <si>
    <t>2.1.10.6</t>
  </si>
  <si>
    <t>Macchine d'ufficio</t>
  </si>
  <si>
    <t>2.2.11.1</t>
  </si>
  <si>
    <t>Rimborso mutuo</t>
  </si>
  <si>
    <t>Spesa notaio per rogito</t>
  </si>
  <si>
    <t>2.5.14.1</t>
  </si>
  <si>
    <t>2.5.14.4</t>
  </si>
  <si>
    <t>2.5.14.3</t>
  </si>
  <si>
    <t>2.5.14.2</t>
  </si>
  <si>
    <t>2.5.14.5</t>
  </si>
  <si>
    <t>Spese accensione mutuo e assicuraz.</t>
  </si>
  <si>
    <t>Imp. Reg. iva e bolli</t>
  </si>
  <si>
    <t>Arredi</t>
  </si>
  <si>
    <t>Immobilizz.</t>
  </si>
  <si>
    <t>1.1.3.16</t>
  </si>
  <si>
    <t>Vigilanza</t>
  </si>
  <si>
    <t>Riserva per spese straordinarie</t>
  </si>
  <si>
    <t>Immobile</t>
  </si>
  <si>
    <t>2.6.1</t>
  </si>
  <si>
    <t>Mutuo</t>
  </si>
  <si>
    <t>2.5.14.6</t>
  </si>
  <si>
    <t>Installazione impianti</t>
  </si>
  <si>
    <t>3.7.4.</t>
  </si>
  <si>
    <t>Abbuoni e arrotond.</t>
  </si>
  <si>
    <t>1.2.7.3</t>
  </si>
  <si>
    <t>Spese legali, giudiziali e per arbitrati</t>
  </si>
  <si>
    <t>1.1.3.17</t>
  </si>
  <si>
    <t>Licenze programmi e canoni manutenzione</t>
  </si>
  <si>
    <t>3.1.14.5</t>
  </si>
  <si>
    <t>Avanzo gestione corrente</t>
  </si>
  <si>
    <t>1.1.2.6</t>
  </si>
  <si>
    <t>al Fondo manutenzione immobile</t>
  </si>
  <si>
    <t>al Fondo concorso assunzione</t>
  </si>
  <si>
    <t>Abbuoni e arrot.</t>
  </si>
  <si>
    <t>CONTO DEL BILANCIO 2012</t>
  </si>
  <si>
    <t>3.7.5</t>
  </si>
  <si>
    <t>Pro terremotati Emilia</t>
  </si>
  <si>
    <t>3.1.14.6</t>
  </si>
  <si>
    <t>Consistenza della cassa all'inizio dell'esercizio 2012</t>
  </si>
  <si>
    <t>Consistenza della cassa alla fine dell'esercizio 2012</t>
  </si>
  <si>
    <t>Avanzo d'amministrazione alla fine dell'esercizio 2012</t>
  </si>
  <si>
    <t>L'utilizzazione dell'avanzo di amministrazione per l'esercizio 2013 risulta così prevista:</t>
  </si>
  <si>
    <t>Parte di cui non si prevede l'utilizzazione nell'esercizio 2013</t>
  </si>
  <si>
    <t>SITUAZIONE PATRIMONIALE AL 31/12/2012</t>
  </si>
  <si>
    <t>Avanzo di amm.ne al 31/12/2011</t>
  </si>
  <si>
    <t>Entrate correnti</t>
  </si>
  <si>
    <t>Entrate C. Capitale</t>
  </si>
  <si>
    <t>Entrate p. giro</t>
  </si>
  <si>
    <t>Uscite correnti</t>
  </si>
  <si>
    <t>Uscite c. capitale</t>
  </si>
  <si>
    <t>Spese straor. c. capitale</t>
  </si>
  <si>
    <t>Partite giro</t>
  </si>
  <si>
    <t xml:space="preserve">Residui attivi </t>
  </si>
  <si>
    <t>Avanzo gestione</t>
  </si>
  <si>
    <t>Avanzo gest. Corr-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</si>
</sst>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double"/>
      <right style="thick"/>
      <top style="thick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double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 style="medium"/>
      <right style="double"/>
      <top style="thin"/>
      <bottom style="thick"/>
    </border>
    <border>
      <left style="double"/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double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3" fillId="0" borderId="2" xfId="15" applyNumberFormat="1" applyFont="1" applyBorder="1" applyAlignment="1">
      <alignment horizontal="center" vertical="center"/>
    </xf>
    <xf numFmtId="2" fontId="3" fillId="0" borderId="3" xfId="15" applyNumberFormat="1" applyFont="1" applyBorder="1" applyAlignment="1">
      <alignment horizontal="center" vertical="center"/>
    </xf>
    <xf numFmtId="2" fontId="3" fillId="0" borderId="4" xfId="15" applyNumberFormat="1" applyFont="1" applyBorder="1" applyAlignment="1">
      <alignment horizontal="center" vertical="center"/>
    </xf>
    <xf numFmtId="2" fontId="3" fillId="0" borderId="5" xfId="15" applyNumberFormat="1" applyFont="1" applyBorder="1" applyAlignment="1">
      <alignment horizontal="center" vertical="center"/>
    </xf>
    <xf numFmtId="2" fontId="3" fillId="0" borderId="6" xfId="15" applyNumberFormat="1" applyFont="1" applyBorder="1" applyAlignment="1">
      <alignment horizontal="center" vertical="center"/>
    </xf>
    <xf numFmtId="2" fontId="3" fillId="0" borderId="7" xfId="15" applyNumberFormat="1" applyFont="1" applyBorder="1" applyAlignment="1">
      <alignment horizontal="center" vertical="center"/>
    </xf>
    <xf numFmtId="2" fontId="3" fillId="0" borderId="8" xfId="15" applyNumberFormat="1" applyFont="1" applyBorder="1" applyAlignment="1">
      <alignment horizontal="center" vertical="center"/>
    </xf>
    <xf numFmtId="2" fontId="3" fillId="0" borderId="9" xfId="15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top" wrapText="1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 vertical="top" wrapText="1"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0" xfId="0" applyNumberFormat="1" applyAlignment="1">
      <alignment/>
    </xf>
    <xf numFmtId="2" fontId="0" fillId="0" borderId="2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2" fontId="4" fillId="0" borderId="2" xfId="15" applyNumberFormat="1" applyFont="1" applyBorder="1" applyAlignment="1">
      <alignment horizontal="center" vertical="center"/>
    </xf>
    <xf numFmtId="2" fontId="4" fillId="0" borderId="3" xfId="15" applyNumberFormat="1" applyFont="1" applyBorder="1" applyAlignment="1">
      <alignment horizontal="center" vertical="center"/>
    </xf>
    <xf numFmtId="2" fontId="4" fillId="0" borderId="4" xfId="15" applyNumberFormat="1" applyFont="1" applyBorder="1" applyAlignment="1">
      <alignment horizontal="center" vertical="center"/>
    </xf>
    <xf numFmtId="2" fontId="4" fillId="0" borderId="5" xfId="15" applyNumberFormat="1" applyFont="1" applyBorder="1" applyAlignment="1">
      <alignment horizontal="center" vertical="center"/>
    </xf>
    <xf numFmtId="2" fontId="4" fillId="0" borderId="6" xfId="15" applyNumberFormat="1" applyFont="1" applyBorder="1" applyAlignment="1">
      <alignment horizontal="center" vertical="center"/>
    </xf>
    <xf numFmtId="2" fontId="4" fillId="0" borderId="7" xfId="15" applyNumberFormat="1" applyFont="1" applyBorder="1" applyAlignment="1">
      <alignment horizontal="center" vertical="center"/>
    </xf>
    <xf numFmtId="2" fontId="4" fillId="0" borderId="8" xfId="15" applyNumberFormat="1" applyFont="1" applyBorder="1" applyAlignment="1">
      <alignment horizontal="center" vertical="center"/>
    </xf>
    <xf numFmtId="2" fontId="4" fillId="0" borderId="9" xfId="15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top" wrapText="1"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49" fontId="0" fillId="0" borderId="28" xfId="0" applyNumberFormat="1" applyFont="1" applyBorder="1" applyAlignment="1">
      <alignment vertical="center"/>
    </xf>
    <xf numFmtId="2" fontId="0" fillId="0" borderId="24" xfId="0" applyNumberFormat="1" applyFont="1" applyBorder="1" applyAlignment="1">
      <alignment vertical="top" wrapText="1"/>
    </xf>
    <xf numFmtId="2" fontId="0" fillId="0" borderId="31" xfId="0" applyNumberFormat="1" applyFont="1" applyBorder="1" applyAlignment="1">
      <alignment/>
    </xf>
    <xf numFmtId="49" fontId="1" fillId="0" borderId="28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top" wrapText="1"/>
    </xf>
    <xf numFmtId="2" fontId="1" fillId="0" borderId="0" xfId="0" applyNumberFormat="1" applyFont="1" applyAlignment="1">
      <alignment/>
    </xf>
    <xf numFmtId="49" fontId="0" fillId="0" borderId="32" xfId="0" applyNumberFormat="1" applyFont="1" applyBorder="1" applyAlignment="1">
      <alignment vertical="center"/>
    </xf>
    <xf numFmtId="2" fontId="1" fillId="0" borderId="33" xfId="0" applyNumberFormat="1" applyFont="1" applyBorder="1" applyAlignment="1">
      <alignment vertical="top" wrapText="1"/>
    </xf>
    <xf numFmtId="2" fontId="0" fillId="0" borderId="34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0" fillId="0" borderId="4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2" fontId="1" fillId="0" borderId="4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6" fillId="0" borderId="24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42" xfId="0" applyNumberFormat="1" applyFont="1" applyBorder="1" applyAlignment="1">
      <alignment/>
    </xf>
    <xf numFmtId="2" fontId="6" fillId="0" borderId="43" xfId="0" applyNumberFormat="1" applyFont="1" applyBorder="1" applyAlignment="1">
      <alignment/>
    </xf>
    <xf numFmtId="2" fontId="6" fillId="0" borderId="44" xfId="0" applyNumberFormat="1" applyFont="1" applyBorder="1" applyAlignment="1">
      <alignment/>
    </xf>
    <xf numFmtId="2" fontId="5" fillId="0" borderId="45" xfId="0" applyNumberFormat="1" applyFont="1" applyBorder="1" applyAlignment="1">
      <alignment horizontal="center"/>
    </xf>
    <xf numFmtId="2" fontId="6" fillId="0" borderId="46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2" fontId="0" fillId="0" borderId="48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0" fillId="0" borderId="24" xfId="0" applyNumberFormat="1" applyFont="1" applyBorder="1" applyAlignment="1">
      <alignment/>
    </xf>
    <xf numFmtId="2" fontId="5" fillId="0" borderId="45" xfId="0" applyNumberFormat="1" applyFont="1" applyBorder="1" applyAlignment="1">
      <alignment/>
    </xf>
    <xf numFmtId="2" fontId="0" fillId="0" borderId="46" xfId="0" applyNumberFormat="1" applyFont="1" applyBorder="1" applyAlignment="1">
      <alignment/>
    </xf>
    <xf numFmtId="0" fontId="0" fillId="0" borderId="49" xfId="0" applyFont="1" applyBorder="1" applyAlignment="1">
      <alignment/>
    </xf>
    <xf numFmtId="2" fontId="0" fillId="0" borderId="50" xfId="0" applyNumberFormat="1" applyFont="1" applyBorder="1" applyAlignment="1">
      <alignment/>
    </xf>
    <xf numFmtId="0" fontId="0" fillId="0" borderId="5" xfId="0" applyFont="1" applyBorder="1" applyAlignment="1">
      <alignment vertical="top" wrapText="1"/>
    </xf>
    <xf numFmtId="4" fontId="0" fillId="0" borderId="4" xfId="0" applyNumberFormat="1" applyFont="1" applyBorder="1" applyAlignment="1">
      <alignment vertical="top" wrapText="1"/>
    </xf>
    <xf numFmtId="4" fontId="0" fillId="0" borderId="4" xfId="0" applyNumberFormat="1" applyFont="1" applyBorder="1" applyAlignment="1">
      <alignment/>
    </xf>
    <xf numFmtId="0" fontId="0" fillId="0" borderId="22" xfId="0" applyFont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0" fillId="0" borderId="15" xfId="0" applyNumberFormat="1" applyFont="1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4" fontId="0" fillId="0" borderId="52" xfId="0" applyNumberFormat="1" applyFont="1" applyBorder="1" applyAlignment="1">
      <alignment vertical="top" wrapText="1"/>
    </xf>
    <xf numFmtId="0" fontId="0" fillId="0" borderId="53" xfId="0" applyFont="1" applyBorder="1" applyAlignment="1">
      <alignment vertical="top" wrapText="1"/>
    </xf>
    <xf numFmtId="4" fontId="0" fillId="0" borderId="54" xfId="0" applyNumberFormat="1" applyFont="1" applyBorder="1" applyAlignment="1">
      <alignment vertical="top" wrapText="1"/>
    </xf>
    <xf numFmtId="0" fontId="0" fillId="0" borderId="17" xfId="0" applyFont="1" applyBorder="1" applyAlignment="1">
      <alignment/>
    </xf>
    <xf numFmtId="2" fontId="0" fillId="0" borderId="23" xfId="0" applyNumberFormat="1" applyFont="1" applyBorder="1" applyAlignment="1">
      <alignment/>
    </xf>
    <xf numFmtId="2" fontId="6" fillId="0" borderId="45" xfId="0" applyNumberFormat="1" applyFont="1" applyBorder="1" applyAlignment="1">
      <alignment/>
    </xf>
    <xf numFmtId="2" fontId="6" fillId="0" borderId="23" xfId="0" applyNumberFormat="1" applyFont="1" applyBorder="1" applyAlignment="1">
      <alignment horizontal="right"/>
    </xf>
    <xf numFmtId="2" fontId="6" fillId="0" borderId="42" xfId="0" applyNumberFormat="1" applyFont="1" applyBorder="1" applyAlignment="1">
      <alignment horizontal="right"/>
    </xf>
    <xf numFmtId="2" fontId="0" fillId="0" borderId="55" xfId="0" applyNumberFormat="1" applyFont="1" applyBorder="1" applyAlignment="1">
      <alignment/>
    </xf>
    <xf numFmtId="2" fontId="0" fillId="0" borderId="24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0" fillId="0" borderId="24" xfId="0" applyNumberFormat="1" applyFont="1" applyBorder="1" applyAlignment="1">
      <alignment horizontal="right"/>
    </xf>
    <xf numFmtId="2" fontId="6" fillId="0" borderId="47" xfId="0" applyNumberFormat="1" applyFont="1" applyBorder="1" applyAlignment="1">
      <alignment horizontal="right"/>
    </xf>
    <xf numFmtId="2" fontId="0" fillId="0" borderId="19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0" fillId="0" borderId="57" xfId="0" applyNumberFormat="1" applyBorder="1" applyAlignment="1">
      <alignment/>
    </xf>
    <xf numFmtId="2" fontId="0" fillId="0" borderId="58" xfId="0" applyNumberFormat="1" applyBorder="1" applyAlignment="1">
      <alignment/>
    </xf>
    <xf numFmtId="49" fontId="0" fillId="0" borderId="59" xfId="0" applyNumberFormat="1" applyFont="1" applyBorder="1" applyAlignment="1">
      <alignment/>
    </xf>
    <xf numFmtId="2" fontId="0" fillId="0" borderId="60" xfId="0" applyNumberFormat="1" applyFont="1" applyBorder="1" applyAlignment="1">
      <alignment vertical="top" wrapText="1"/>
    </xf>
    <xf numFmtId="2" fontId="0" fillId="0" borderId="61" xfId="0" applyNumberFormat="1" applyFont="1" applyBorder="1" applyAlignment="1">
      <alignment/>
    </xf>
    <xf numFmtId="2" fontId="0" fillId="0" borderId="62" xfId="0" applyNumberFormat="1" applyFont="1" applyBorder="1" applyAlignment="1">
      <alignment/>
    </xf>
    <xf numFmtId="2" fontId="0" fillId="0" borderId="63" xfId="0" applyNumberFormat="1" applyFont="1" applyBorder="1" applyAlignment="1">
      <alignment/>
    </xf>
    <xf numFmtId="2" fontId="0" fillId="0" borderId="59" xfId="0" applyNumberFormat="1" applyFont="1" applyBorder="1" applyAlignment="1">
      <alignment/>
    </xf>
    <xf numFmtId="2" fontId="0" fillId="0" borderId="64" xfId="0" applyNumberFormat="1" applyFont="1" applyBorder="1" applyAlignment="1">
      <alignment/>
    </xf>
    <xf numFmtId="2" fontId="0" fillId="0" borderId="65" xfId="0" applyNumberFormat="1" applyFont="1" applyBorder="1" applyAlignment="1">
      <alignment/>
    </xf>
    <xf numFmtId="2" fontId="1" fillId="0" borderId="66" xfId="0" applyNumberFormat="1" applyFont="1" applyBorder="1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2" fontId="0" fillId="0" borderId="67" xfId="0" applyNumberFormat="1" applyFont="1" applyBorder="1" applyAlignment="1">
      <alignment/>
    </xf>
    <xf numFmtId="4" fontId="0" fillId="0" borderId="68" xfId="0" applyNumberFormat="1" applyFont="1" applyBorder="1" applyAlignment="1">
      <alignment vertical="top" wrapText="1"/>
    </xf>
    <xf numFmtId="4" fontId="0" fillId="0" borderId="69" xfId="0" applyNumberFormat="1" applyFont="1" applyBorder="1" applyAlignment="1">
      <alignment vertical="top" wrapText="1"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 vertical="top" wrapText="1"/>
    </xf>
    <xf numFmtId="0" fontId="0" fillId="0" borderId="72" xfId="0" applyFont="1" applyBorder="1" applyAlignment="1">
      <alignment vertical="top" wrapText="1"/>
    </xf>
    <xf numFmtId="0" fontId="0" fillId="0" borderId="73" xfId="0" applyFont="1" applyBorder="1" applyAlignment="1">
      <alignment vertical="top" wrapText="1"/>
    </xf>
    <xf numFmtId="49" fontId="1" fillId="0" borderId="74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49" fontId="1" fillId="0" borderId="77" xfId="0" applyNumberFormat="1" applyFont="1" applyBorder="1" applyAlignment="1">
      <alignment vertical="center"/>
    </xf>
    <xf numFmtId="49" fontId="1" fillId="0" borderId="78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 vertical="center" textRotation="90" wrapText="1"/>
    </xf>
    <xf numFmtId="49" fontId="2" fillId="0" borderId="28" xfId="0" applyNumberFormat="1" applyFont="1" applyBorder="1" applyAlignment="1">
      <alignment horizontal="center" vertical="center" textRotation="90" wrapText="1"/>
    </xf>
    <xf numFmtId="49" fontId="2" fillId="0" borderId="79" xfId="0" applyNumberFormat="1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49" fontId="1" fillId="0" borderId="80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2" fillId="0" borderId="82" xfId="0" applyNumberFormat="1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2" fontId="2" fillId="0" borderId="84" xfId="0" applyNumberFormat="1" applyFont="1" applyBorder="1" applyAlignment="1">
      <alignment horizontal="center" vertical="center" wrapText="1"/>
    </xf>
    <xf numFmtId="2" fontId="2" fillId="0" borderId="85" xfId="0" applyNumberFormat="1" applyFont="1" applyBorder="1" applyAlignment="1">
      <alignment horizontal="center" vertical="center" wrapText="1"/>
    </xf>
    <xf numFmtId="2" fontId="2" fillId="0" borderId="86" xfId="0" applyNumberFormat="1" applyFont="1" applyBorder="1" applyAlignment="1">
      <alignment horizontal="center" vertical="center" wrapText="1"/>
    </xf>
    <xf numFmtId="2" fontId="2" fillId="0" borderId="83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0" fillId="0" borderId="82" xfId="0" applyNumberFormat="1" applyFont="1" applyBorder="1" applyAlignment="1">
      <alignment horizontal="center" vertical="center" wrapText="1"/>
    </xf>
    <xf numFmtId="49" fontId="0" fillId="0" borderId="83" xfId="0" applyNumberFormat="1" applyFont="1" applyBorder="1" applyAlignment="1">
      <alignment horizontal="center" vertical="center" wrapText="1"/>
    </xf>
    <xf numFmtId="2" fontId="0" fillId="0" borderId="84" xfId="0" applyNumberFormat="1" applyFont="1" applyBorder="1" applyAlignment="1">
      <alignment horizontal="center" vertical="center" wrapText="1"/>
    </xf>
    <xf numFmtId="2" fontId="0" fillId="0" borderId="85" xfId="0" applyNumberFormat="1" applyFont="1" applyBorder="1" applyAlignment="1">
      <alignment horizontal="center" vertical="center" wrapText="1"/>
    </xf>
    <xf numFmtId="2" fontId="0" fillId="0" borderId="86" xfId="0" applyNumberFormat="1" applyFont="1" applyBorder="1" applyAlignment="1">
      <alignment horizontal="center" vertical="center" wrapText="1"/>
    </xf>
    <xf numFmtId="2" fontId="0" fillId="0" borderId="83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textRotation="90" wrapText="1"/>
    </xf>
    <xf numFmtId="49" fontId="0" fillId="0" borderId="28" xfId="0" applyNumberFormat="1" applyFont="1" applyBorder="1" applyAlignment="1">
      <alignment horizontal="center" vertical="center" textRotation="90" wrapText="1"/>
    </xf>
    <xf numFmtId="49" fontId="0" fillId="0" borderId="79" xfId="0" applyNumberFormat="1" applyFont="1" applyBorder="1" applyAlignment="1">
      <alignment horizontal="center" vertical="center" textRotation="90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2" fontId="0" fillId="0" borderId="45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vertical="center"/>
    </xf>
    <xf numFmtId="2" fontId="0" fillId="0" borderId="24" xfId="0" applyNumberFormat="1" applyFont="1" applyBorder="1" applyAlignment="1">
      <alignment vertical="center"/>
    </xf>
    <xf numFmtId="2" fontId="6" fillId="0" borderId="24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75" zoomScaleSheetLayoutView="75" workbookViewId="0" topLeftCell="F11">
      <selection activeCell="F11" sqref="F11"/>
    </sheetView>
  </sheetViews>
  <sheetFormatPr defaultColWidth="9.140625" defaultRowHeight="12.75"/>
  <cols>
    <col min="1" max="1" width="7.57421875" style="42" customWidth="1"/>
    <col min="2" max="2" width="12.7109375" style="0" customWidth="1"/>
    <col min="3" max="3" width="11.140625" style="0" customWidth="1"/>
    <col min="4" max="4" width="10.140625" style="0" bestFit="1" customWidth="1"/>
    <col min="6" max="6" width="10.7109375" style="0" customWidth="1"/>
    <col min="15" max="15" width="14.140625" style="0" customWidth="1"/>
    <col min="16" max="16" width="9.57421875" style="0" bestFit="1" customWidth="1"/>
  </cols>
  <sheetData>
    <row r="1" spans="1:15" ht="13.5" thickTop="1">
      <c r="A1" s="166" t="s">
        <v>192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8"/>
    </row>
    <row r="2" spans="1:15" ht="4.5" customHeight="1">
      <c r="A2" s="39" t="s">
        <v>119</v>
      </c>
      <c r="B2" s="2"/>
      <c r="C2" s="37"/>
      <c r="D2" s="37"/>
      <c r="E2" s="37"/>
      <c r="F2" s="37"/>
      <c r="G2" s="37"/>
      <c r="H2" s="37"/>
      <c r="I2" s="37"/>
      <c r="J2" s="2"/>
      <c r="K2" s="2"/>
      <c r="L2" s="2"/>
      <c r="M2" s="2"/>
      <c r="N2" s="37"/>
      <c r="O2" s="29"/>
    </row>
    <row r="3" spans="1:15" ht="12.75" customHeight="1" thickBot="1">
      <c r="A3" s="181" t="s">
        <v>78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3"/>
    </row>
    <row r="4" spans="1:15" ht="13.5" hidden="1" thickBot="1">
      <c r="A4" s="40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3.5" thickTop="1">
      <c r="A5" s="184"/>
      <c r="B5" s="185"/>
      <c r="C5" s="186" t="s">
        <v>1</v>
      </c>
      <c r="D5" s="187"/>
      <c r="E5" s="187"/>
      <c r="F5" s="187"/>
      <c r="G5" s="187"/>
      <c r="H5" s="187"/>
      <c r="I5" s="188"/>
      <c r="J5" s="186" t="s">
        <v>2</v>
      </c>
      <c r="K5" s="187"/>
      <c r="L5" s="187"/>
      <c r="M5" s="187"/>
      <c r="N5" s="189"/>
      <c r="O5" s="4" t="s">
        <v>3</v>
      </c>
    </row>
    <row r="6" spans="1:15" ht="12.75">
      <c r="A6" s="174" t="s">
        <v>4</v>
      </c>
      <c r="B6" s="177" t="s">
        <v>5</v>
      </c>
      <c r="C6" s="180" t="s">
        <v>6</v>
      </c>
      <c r="D6" s="170"/>
      <c r="E6" s="171"/>
      <c r="F6" s="169" t="s">
        <v>79</v>
      </c>
      <c r="G6" s="170"/>
      <c r="H6" s="171"/>
      <c r="I6" s="191" t="s">
        <v>8</v>
      </c>
      <c r="J6" s="192" t="s">
        <v>9</v>
      </c>
      <c r="K6" s="193" t="s">
        <v>10</v>
      </c>
      <c r="L6" s="193" t="s">
        <v>80</v>
      </c>
      <c r="M6" s="193" t="s">
        <v>81</v>
      </c>
      <c r="N6" s="194" t="s">
        <v>82</v>
      </c>
      <c r="O6" s="190" t="s">
        <v>83</v>
      </c>
    </row>
    <row r="7" spans="1:15" ht="12.75">
      <c r="A7" s="175"/>
      <c r="B7" s="178"/>
      <c r="C7" s="5" t="s">
        <v>9</v>
      </c>
      <c r="D7" s="9" t="s">
        <v>10</v>
      </c>
      <c r="E7" s="10" t="s">
        <v>15</v>
      </c>
      <c r="F7" s="8" t="s">
        <v>84</v>
      </c>
      <c r="G7" s="6" t="s">
        <v>85</v>
      </c>
      <c r="H7" s="7" t="s">
        <v>86</v>
      </c>
      <c r="I7" s="191"/>
      <c r="J7" s="192"/>
      <c r="K7" s="193" t="s">
        <v>10</v>
      </c>
      <c r="L7" s="193" t="s">
        <v>10</v>
      </c>
      <c r="M7" s="193" t="s">
        <v>10</v>
      </c>
      <c r="N7" s="194" t="s">
        <v>10</v>
      </c>
      <c r="O7" s="190"/>
    </row>
    <row r="8" spans="1:15" ht="12.75">
      <c r="A8" s="176"/>
      <c r="B8" s="179"/>
      <c r="C8" s="11" t="s">
        <v>18</v>
      </c>
      <c r="D8" s="12" t="s">
        <v>19</v>
      </c>
      <c r="E8" s="13" t="s">
        <v>20</v>
      </c>
      <c r="F8" s="14" t="s">
        <v>21</v>
      </c>
      <c r="G8" s="12" t="s">
        <v>22</v>
      </c>
      <c r="H8" s="13" t="s">
        <v>23</v>
      </c>
      <c r="I8" s="15" t="s">
        <v>24</v>
      </c>
      <c r="J8" s="16" t="s">
        <v>25</v>
      </c>
      <c r="K8" s="12" t="s">
        <v>26</v>
      </c>
      <c r="L8" s="12" t="s">
        <v>27</v>
      </c>
      <c r="M8" s="12" t="s">
        <v>28</v>
      </c>
      <c r="N8" s="17" t="s">
        <v>29</v>
      </c>
      <c r="O8" s="18" t="s">
        <v>30</v>
      </c>
    </row>
    <row r="9" spans="1:15" ht="25.5">
      <c r="A9" s="41" t="s">
        <v>87</v>
      </c>
      <c r="B9" s="19" t="s">
        <v>88</v>
      </c>
      <c r="C9" s="20">
        <v>66000</v>
      </c>
      <c r="D9" s="21">
        <v>-351</v>
      </c>
      <c r="E9" s="22">
        <f aca="true" t="shared" si="0" ref="E9:E20">C9+D9</f>
        <v>65649</v>
      </c>
      <c r="F9" s="23">
        <v>65400</v>
      </c>
      <c r="G9" s="21">
        <v>65400</v>
      </c>
      <c r="H9" s="22">
        <f aca="true" t="shared" si="1" ref="H9:H16">F9-G9</f>
        <v>0</v>
      </c>
      <c r="I9" s="34">
        <f aca="true" t="shared" si="2" ref="I9:I16">F9-E9</f>
        <v>-249</v>
      </c>
      <c r="J9" s="26">
        <v>0</v>
      </c>
      <c r="K9" s="21">
        <v>0</v>
      </c>
      <c r="L9" s="21">
        <v>0</v>
      </c>
      <c r="M9" s="21">
        <f>J9+K9-L9</f>
        <v>0</v>
      </c>
      <c r="N9" s="35">
        <f>H9+M9</f>
        <v>0</v>
      </c>
      <c r="O9" s="36">
        <f aca="true" t="shared" si="3" ref="O9:O16">G9+L9</f>
        <v>65400</v>
      </c>
    </row>
    <row r="10" spans="1:15" ht="25.5">
      <c r="A10" s="38" t="s">
        <v>146</v>
      </c>
      <c r="B10" s="33" t="s">
        <v>147</v>
      </c>
      <c r="C10" s="30">
        <v>3870</v>
      </c>
      <c r="D10" s="27">
        <v>258</v>
      </c>
      <c r="E10" s="24">
        <f t="shared" si="0"/>
        <v>4128</v>
      </c>
      <c r="F10" s="31">
        <v>5160</v>
      </c>
      <c r="G10" s="27">
        <v>5031</v>
      </c>
      <c r="H10" s="24">
        <f t="shared" si="1"/>
        <v>129</v>
      </c>
      <c r="I10" s="25">
        <f t="shared" si="2"/>
        <v>1032</v>
      </c>
      <c r="J10" s="32">
        <v>0</v>
      </c>
      <c r="K10" s="27">
        <v>0</v>
      </c>
      <c r="L10" s="27">
        <v>0</v>
      </c>
      <c r="M10" s="27">
        <f>J10+K10-L10</f>
        <v>0</v>
      </c>
      <c r="N10" s="28">
        <f>H10+M10</f>
        <v>129</v>
      </c>
      <c r="O10" s="29">
        <f t="shared" si="3"/>
        <v>5031</v>
      </c>
    </row>
    <row r="11" spans="1:15" ht="38.25">
      <c r="A11" s="38" t="s">
        <v>136</v>
      </c>
      <c r="B11" s="33" t="s">
        <v>137</v>
      </c>
      <c r="C11" s="30"/>
      <c r="D11" s="27"/>
      <c r="E11" s="24">
        <f t="shared" si="0"/>
        <v>0</v>
      </c>
      <c r="F11" s="31"/>
      <c r="G11" s="27"/>
      <c r="H11" s="24">
        <f t="shared" si="1"/>
        <v>0</v>
      </c>
      <c r="I11" s="25">
        <f t="shared" si="2"/>
        <v>0</v>
      </c>
      <c r="J11" s="32"/>
      <c r="K11" s="27"/>
      <c r="L11" s="27"/>
      <c r="M11" s="27"/>
      <c r="N11" s="28"/>
      <c r="O11" s="29">
        <f t="shared" si="3"/>
        <v>0</v>
      </c>
    </row>
    <row r="12" spans="1:15" ht="12.75">
      <c r="A12" s="38" t="s">
        <v>135</v>
      </c>
      <c r="B12" s="33" t="s">
        <v>89</v>
      </c>
      <c r="C12" s="30">
        <v>100</v>
      </c>
      <c r="D12" s="27">
        <v>-50</v>
      </c>
      <c r="E12" s="24">
        <f t="shared" si="0"/>
        <v>50</v>
      </c>
      <c r="F12" s="43">
        <v>94.7</v>
      </c>
      <c r="G12" s="27">
        <v>0</v>
      </c>
      <c r="H12" s="24">
        <f t="shared" si="1"/>
        <v>94.7</v>
      </c>
      <c r="I12" s="25">
        <f t="shared" si="2"/>
        <v>44.7</v>
      </c>
      <c r="J12" s="32">
        <v>66.83</v>
      </c>
      <c r="K12" s="27">
        <v>0</v>
      </c>
      <c r="L12" s="27">
        <v>66.83</v>
      </c>
      <c r="M12" s="27">
        <f>J12+K12-L12</f>
        <v>0</v>
      </c>
      <c r="N12" s="28">
        <f>H12+M12</f>
        <v>94.7</v>
      </c>
      <c r="O12" s="29">
        <f t="shared" si="3"/>
        <v>66.83</v>
      </c>
    </row>
    <row r="13" spans="1:15" ht="25.5">
      <c r="A13" s="38" t="s">
        <v>90</v>
      </c>
      <c r="B13" s="33" t="s">
        <v>120</v>
      </c>
      <c r="C13" s="30"/>
      <c r="D13" s="27"/>
      <c r="E13" s="24">
        <f t="shared" si="0"/>
        <v>0</v>
      </c>
      <c r="F13" s="31"/>
      <c r="G13" s="27"/>
      <c r="H13" s="24">
        <f t="shared" si="1"/>
        <v>0</v>
      </c>
      <c r="I13" s="25">
        <f t="shared" si="2"/>
        <v>0</v>
      </c>
      <c r="J13" s="32"/>
      <c r="K13" s="27"/>
      <c r="L13" s="27"/>
      <c r="M13" s="27">
        <f>J13+K13-L13</f>
        <v>0</v>
      </c>
      <c r="N13" s="28">
        <f>H13+M13</f>
        <v>0</v>
      </c>
      <c r="O13" s="29">
        <f t="shared" si="3"/>
        <v>0</v>
      </c>
    </row>
    <row r="14" spans="1:15" ht="25.5">
      <c r="A14" s="38" t="s">
        <v>138</v>
      </c>
      <c r="B14" s="33" t="s">
        <v>91</v>
      </c>
      <c r="C14" s="30"/>
      <c r="D14" s="27">
        <v>12</v>
      </c>
      <c r="E14" s="24">
        <f t="shared" si="0"/>
        <v>12</v>
      </c>
      <c r="F14" s="31">
        <v>12</v>
      </c>
      <c r="G14" s="27">
        <v>12</v>
      </c>
      <c r="H14" s="24">
        <f t="shared" si="1"/>
        <v>0</v>
      </c>
      <c r="I14" s="25">
        <f t="shared" si="2"/>
        <v>0</v>
      </c>
      <c r="J14" s="32"/>
      <c r="K14" s="27"/>
      <c r="L14" s="27"/>
      <c r="M14" s="27">
        <f>J14+K14-L14</f>
        <v>0</v>
      </c>
      <c r="N14" s="28">
        <f>H14+M14</f>
        <v>0</v>
      </c>
      <c r="O14" s="29">
        <f t="shared" si="3"/>
        <v>12</v>
      </c>
    </row>
    <row r="15" spans="1:15" ht="63.75">
      <c r="A15" s="38" t="s">
        <v>92</v>
      </c>
      <c r="B15" s="33" t="s">
        <v>134</v>
      </c>
      <c r="C15" s="30"/>
      <c r="D15" s="27"/>
      <c r="E15" s="24">
        <f t="shared" si="0"/>
        <v>0</v>
      </c>
      <c r="F15" s="31"/>
      <c r="G15" s="27"/>
      <c r="H15" s="24">
        <f t="shared" si="1"/>
        <v>0</v>
      </c>
      <c r="I15" s="25">
        <f t="shared" si="2"/>
        <v>0</v>
      </c>
      <c r="J15" s="32"/>
      <c r="K15" s="27"/>
      <c r="L15" s="27"/>
      <c r="M15" s="27">
        <f>J15+K15-L15</f>
        <v>0</v>
      </c>
      <c r="N15" s="28">
        <f>H15+M15</f>
        <v>0</v>
      </c>
      <c r="O15" s="29">
        <f t="shared" si="3"/>
        <v>0</v>
      </c>
    </row>
    <row r="16" spans="1:17" ht="38.25">
      <c r="A16" s="38" t="s">
        <v>93</v>
      </c>
      <c r="B16" s="33" t="s">
        <v>121</v>
      </c>
      <c r="C16" s="30">
        <v>6000</v>
      </c>
      <c r="D16" s="27">
        <v>-2770</v>
      </c>
      <c r="E16" s="24">
        <f t="shared" si="0"/>
        <v>3230</v>
      </c>
      <c r="F16" s="31">
        <v>3230</v>
      </c>
      <c r="G16" s="27">
        <v>3230</v>
      </c>
      <c r="H16" s="24">
        <f t="shared" si="1"/>
        <v>0</v>
      </c>
      <c r="I16" s="25">
        <f t="shared" si="2"/>
        <v>0</v>
      </c>
      <c r="J16" s="32"/>
      <c r="K16" s="27"/>
      <c r="L16" s="27"/>
      <c r="M16" s="27">
        <f>J16+K16-L16</f>
        <v>0</v>
      </c>
      <c r="N16" s="28">
        <f>H16+M16</f>
        <v>0</v>
      </c>
      <c r="O16" s="29">
        <f t="shared" si="3"/>
        <v>3230</v>
      </c>
      <c r="P16" s="1">
        <f>SUM(F9:F16)</f>
        <v>73896.7</v>
      </c>
      <c r="Q16" s="156" t="s">
        <v>203</v>
      </c>
    </row>
    <row r="17" spans="1:17" ht="26.25" customHeight="1">
      <c r="A17" s="38" t="s">
        <v>176</v>
      </c>
      <c r="B17" s="33" t="s">
        <v>177</v>
      </c>
      <c r="C17" s="30"/>
      <c r="D17" s="27"/>
      <c r="E17" s="24">
        <f t="shared" si="0"/>
        <v>0</v>
      </c>
      <c r="F17" s="31"/>
      <c r="G17" s="27"/>
      <c r="H17" s="24"/>
      <c r="I17" s="25"/>
      <c r="J17" s="32"/>
      <c r="K17" s="27"/>
      <c r="L17" s="27"/>
      <c r="M17" s="27"/>
      <c r="N17" s="28"/>
      <c r="O17" s="29"/>
      <c r="P17" s="1">
        <f>E17</f>
        <v>0</v>
      </c>
      <c r="Q17" s="156" t="s">
        <v>204</v>
      </c>
    </row>
    <row r="18" spans="1:15" ht="25.5">
      <c r="A18" s="38" t="s">
        <v>94</v>
      </c>
      <c r="B18" s="33" t="s">
        <v>71</v>
      </c>
      <c r="C18" s="30"/>
      <c r="D18" s="27"/>
      <c r="E18" s="24">
        <f t="shared" si="0"/>
        <v>0</v>
      </c>
      <c r="F18" s="31">
        <v>1424.36</v>
      </c>
      <c r="G18" s="27">
        <v>1294.64</v>
      </c>
      <c r="H18" s="24">
        <f>F18-G18</f>
        <v>129.7199999999998</v>
      </c>
      <c r="I18" s="25">
        <f>F18-E18</f>
        <v>1424.36</v>
      </c>
      <c r="J18" s="32">
        <v>259.6</v>
      </c>
      <c r="K18" s="27">
        <v>0</v>
      </c>
      <c r="L18" s="27">
        <v>259</v>
      </c>
      <c r="M18" s="27">
        <f>J18+K18-L18</f>
        <v>0.6000000000000227</v>
      </c>
      <c r="N18" s="28">
        <f>H18+M18</f>
        <v>130.31999999999982</v>
      </c>
      <c r="O18" s="29">
        <f>G18+L18</f>
        <v>1553.64</v>
      </c>
    </row>
    <row r="19" spans="1:15" ht="38.25">
      <c r="A19" s="38" t="s">
        <v>95</v>
      </c>
      <c r="B19" s="33" t="s">
        <v>96</v>
      </c>
      <c r="C19" s="30"/>
      <c r="D19" s="27"/>
      <c r="E19" s="24">
        <f t="shared" si="0"/>
        <v>0</v>
      </c>
      <c r="F19" s="31">
        <v>433.92</v>
      </c>
      <c r="G19" s="27">
        <v>397.92</v>
      </c>
      <c r="H19" s="24">
        <f>F19-G19</f>
        <v>36</v>
      </c>
      <c r="I19" s="25">
        <f>F19-E19</f>
        <v>433.92</v>
      </c>
      <c r="J19" s="32">
        <v>35.73</v>
      </c>
      <c r="K19" s="27">
        <v>0</v>
      </c>
      <c r="L19" s="27">
        <v>35.73</v>
      </c>
      <c r="M19" s="27">
        <f>J19+K19-L19</f>
        <v>0</v>
      </c>
      <c r="N19" s="28">
        <f>H19+M19</f>
        <v>36</v>
      </c>
      <c r="O19" s="29">
        <f>G19+L19</f>
        <v>433.65000000000003</v>
      </c>
    </row>
    <row r="20" spans="1:15" ht="25.5">
      <c r="A20" s="38" t="s">
        <v>139</v>
      </c>
      <c r="B20" s="33" t="s">
        <v>75</v>
      </c>
      <c r="C20" s="30"/>
      <c r="D20" s="27"/>
      <c r="E20" s="24">
        <f t="shared" si="0"/>
        <v>0</v>
      </c>
      <c r="F20" s="31">
        <v>738.12</v>
      </c>
      <c r="G20" s="27">
        <v>738.12</v>
      </c>
      <c r="H20" s="24">
        <f>F20-G20</f>
        <v>0</v>
      </c>
      <c r="I20" s="25">
        <f>F20-E20</f>
        <v>738.12</v>
      </c>
      <c r="J20" s="32"/>
      <c r="K20" s="27"/>
      <c r="L20" s="27"/>
      <c r="M20" s="27">
        <f>J20+K20-L20</f>
        <v>0</v>
      </c>
      <c r="N20" s="28">
        <f>H20+M20</f>
        <v>0</v>
      </c>
      <c r="O20" s="29">
        <f>G20+L20</f>
        <v>738.12</v>
      </c>
    </row>
    <row r="21" spans="1:15" ht="25.5">
      <c r="A21" s="39" t="s">
        <v>180</v>
      </c>
      <c r="B21" s="143" t="s">
        <v>181</v>
      </c>
      <c r="C21" s="30"/>
      <c r="D21" s="27"/>
      <c r="E21" s="24"/>
      <c r="F21" s="31">
        <v>2.55</v>
      </c>
      <c r="G21" s="27">
        <v>2.27</v>
      </c>
      <c r="H21" s="24">
        <f>F21-G21</f>
        <v>0.2799999999999998</v>
      </c>
      <c r="I21" s="25">
        <f>F21-E21</f>
        <v>2.55</v>
      </c>
      <c r="J21" s="32"/>
      <c r="K21" s="27"/>
      <c r="L21" s="27"/>
      <c r="M21" s="27">
        <f>J21+K21-L21</f>
        <v>0</v>
      </c>
      <c r="N21" s="28">
        <f>H21+M21</f>
        <v>0.2799999999999998</v>
      </c>
      <c r="O21" s="29">
        <f>G21+L21</f>
        <v>2.27</v>
      </c>
    </row>
    <row r="22" spans="1:17" ht="39" thickBot="1">
      <c r="A22" s="39" t="s">
        <v>193</v>
      </c>
      <c r="B22" s="144" t="s">
        <v>194</v>
      </c>
      <c r="C22" s="30"/>
      <c r="D22" s="27"/>
      <c r="E22" s="24"/>
      <c r="F22" s="31">
        <v>550</v>
      </c>
      <c r="G22" s="27">
        <v>550</v>
      </c>
      <c r="H22" s="24">
        <f>F22-G22</f>
        <v>0</v>
      </c>
      <c r="I22" s="25">
        <f>F22-E22</f>
        <v>550</v>
      </c>
      <c r="J22" s="145"/>
      <c r="K22" s="146"/>
      <c r="L22" s="146"/>
      <c r="M22" s="27">
        <f>J22+K22-L22</f>
        <v>0</v>
      </c>
      <c r="N22" s="28">
        <f>H22+M22</f>
        <v>0</v>
      </c>
      <c r="O22" s="29">
        <f>G22+L22</f>
        <v>550</v>
      </c>
      <c r="P22" s="1">
        <f>SUM(F18:F22)</f>
        <v>3148.9500000000003</v>
      </c>
      <c r="Q22" s="156" t="s">
        <v>205</v>
      </c>
    </row>
    <row r="23" spans="1:16" ht="13.5" thickBot="1">
      <c r="A23" s="172" t="s">
        <v>46</v>
      </c>
      <c r="B23" s="173"/>
      <c r="C23" s="97">
        <f aca="true" t="shared" si="4" ref="C23:N23">SUM(C9:C22)</f>
        <v>75970</v>
      </c>
      <c r="D23" s="97">
        <f t="shared" si="4"/>
        <v>-2901</v>
      </c>
      <c r="E23" s="97">
        <f t="shared" si="4"/>
        <v>73069</v>
      </c>
      <c r="F23" s="97">
        <f t="shared" si="4"/>
        <v>77045.65</v>
      </c>
      <c r="G23" s="97">
        <f t="shared" si="4"/>
        <v>76655.95</v>
      </c>
      <c r="H23" s="97">
        <f t="shared" si="4"/>
        <v>389.69999999999976</v>
      </c>
      <c r="I23" s="97">
        <f t="shared" si="4"/>
        <v>3976.65</v>
      </c>
      <c r="J23" s="97">
        <f t="shared" si="4"/>
        <v>362.16</v>
      </c>
      <c r="K23" s="97">
        <f t="shared" si="4"/>
        <v>0</v>
      </c>
      <c r="L23" s="97">
        <f t="shared" si="4"/>
        <v>361.56</v>
      </c>
      <c r="M23" s="97">
        <f t="shared" si="4"/>
        <v>0.6000000000000227</v>
      </c>
      <c r="N23" s="97">
        <f t="shared" si="4"/>
        <v>390.2999999999998</v>
      </c>
      <c r="O23" s="97">
        <f>SUM(O9:O22)</f>
        <v>77017.51</v>
      </c>
      <c r="P23" s="1"/>
    </row>
    <row r="24" spans="1:15" ht="13.5" thickTop="1">
      <c r="A24" s="92"/>
      <c r="B24" s="93"/>
      <c r="C24" s="92"/>
      <c r="D24" s="93"/>
      <c r="E24" s="92"/>
      <c r="F24" s="93"/>
      <c r="G24" s="37"/>
      <c r="H24" s="37"/>
      <c r="I24" s="37"/>
      <c r="J24" s="37"/>
      <c r="K24" s="37"/>
      <c r="L24" s="37"/>
      <c r="M24" s="37"/>
      <c r="N24" s="37"/>
      <c r="O24" s="37"/>
    </row>
    <row r="25" ht="26.25" customHeight="1">
      <c r="F25" s="1"/>
    </row>
    <row r="26" ht="26.25" customHeight="1"/>
    <row r="27" ht="12.75">
      <c r="Q27" s="1"/>
    </row>
    <row r="47" ht="12.75">
      <c r="D47" s="1"/>
    </row>
  </sheetData>
  <mergeCells count="17">
    <mergeCell ref="O6:O7"/>
    <mergeCell ref="I6:I7"/>
    <mergeCell ref="J6:J7"/>
    <mergeCell ref="K6:K7"/>
    <mergeCell ref="L6:L7"/>
    <mergeCell ref="M6:M7"/>
    <mergeCell ref="N6:N7"/>
    <mergeCell ref="A1:O1"/>
    <mergeCell ref="A3:O3"/>
    <mergeCell ref="A5:B5"/>
    <mergeCell ref="C5:I5"/>
    <mergeCell ref="J5:N5"/>
    <mergeCell ref="F6:H6"/>
    <mergeCell ref="A23:B23"/>
    <mergeCell ref="A6:A8"/>
    <mergeCell ref="B6:B8"/>
    <mergeCell ref="C6:E6"/>
  </mergeCells>
  <printOptions gridLines="1"/>
  <pageMargins left="0.3937007874015748" right="0.4724409448818898" top="0.5905511811023623" bottom="0.3937007874015748" header="0.3937007874015748" footer="0.5118110236220472"/>
  <pageSetup horizontalDpi="300" verticalDpi="300" orientation="landscape" paperSize="9" scale="84" r:id="rId3"/>
  <headerFooter alignWithMargins="0">
    <oddHeader>&amp;CORDINE DEI FARMACISTI DELLA PROVINCIA DI PESCARA</oddHeader>
    <oddFooter>&amp;LApprovato dal Consiglio dell' Ordine nella seduta n .......... del ....................................
Approvato dall'Assemblea  il .................&amp;CPagina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="75" zoomScaleSheetLayoutView="75" workbookViewId="0" topLeftCell="A1">
      <pane ySplit="825" topLeftCell="BM53" activePane="bottomLeft" state="split"/>
      <selection pane="topLeft" activeCell="F24" sqref="F24"/>
      <selection pane="bottomLeft" activeCell="R40" sqref="R40"/>
    </sheetView>
  </sheetViews>
  <sheetFormatPr defaultColWidth="9.140625" defaultRowHeight="12.75"/>
  <cols>
    <col min="1" max="1" width="7.421875" style="91" customWidth="1"/>
    <col min="2" max="2" width="12.7109375" style="44" customWidth="1"/>
    <col min="3" max="3" width="10.00390625" style="44" customWidth="1"/>
    <col min="4" max="4" width="9.421875" style="44" customWidth="1"/>
    <col min="5" max="6" width="10.7109375" style="44" customWidth="1"/>
    <col min="7" max="7" width="9.57421875" style="44" customWidth="1"/>
    <col min="8" max="8" width="9.7109375" style="44" customWidth="1"/>
    <col min="9" max="9" width="10.8515625" style="44" customWidth="1"/>
    <col min="10" max="10" width="10.28125" style="44" customWidth="1"/>
    <col min="11" max="11" width="8.421875" style="44" customWidth="1"/>
    <col min="12" max="12" width="8.00390625" style="44" customWidth="1"/>
    <col min="13" max="13" width="7.28125" style="44" customWidth="1"/>
    <col min="14" max="15" width="10.28125" style="44" customWidth="1"/>
    <col min="16" max="16" width="8.57421875" style="44" customWidth="1"/>
    <col min="17" max="17" width="9.28125" style="44" customWidth="1"/>
    <col min="18" max="16384" width="10.28125" style="44" customWidth="1"/>
  </cols>
  <sheetData>
    <row r="1" spans="1:15" ht="12.75">
      <c r="A1" s="195" t="s">
        <v>192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3" ht="12" customHeight="1">
      <c r="A2" s="45"/>
      <c r="B2" s="46"/>
      <c r="J2" s="46"/>
      <c r="K2" s="46"/>
      <c r="L2" s="46"/>
      <c r="M2" s="46"/>
    </row>
    <row r="3" spans="1:15" ht="13.5" thickBot="1">
      <c r="A3" s="195" t="s">
        <v>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28.5" customHeight="1" thickTop="1">
      <c r="A4" s="196"/>
      <c r="B4" s="197"/>
      <c r="C4" s="198" t="s">
        <v>1</v>
      </c>
      <c r="D4" s="199"/>
      <c r="E4" s="199"/>
      <c r="F4" s="199"/>
      <c r="G4" s="199"/>
      <c r="H4" s="199"/>
      <c r="I4" s="200"/>
      <c r="J4" s="198" t="s">
        <v>2</v>
      </c>
      <c r="K4" s="199"/>
      <c r="L4" s="199"/>
      <c r="M4" s="199"/>
      <c r="N4" s="201"/>
      <c r="O4" s="47" t="s">
        <v>3</v>
      </c>
    </row>
    <row r="5" spans="1:15" ht="12.75">
      <c r="A5" s="202" t="s">
        <v>4</v>
      </c>
      <c r="B5" s="205" t="s">
        <v>5</v>
      </c>
      <c r="C5" s="208" t="s">
        <v>6</v>
      </c>
      <c r="D5" s="209"/>
      <c r="E5" s="210"/>
      <c r="F5" s="211" t="s">
        <v>7</v>
      </c>
      <c r="G5" s="209"/>
      <c r="H5" s="210"/>
      <c r="I5" s="215" t="s">
        <v>8</v>
      </c>
      <c r="J5" s="216" t="s">
        <v>9</v>
      </c>
      <c r="K5" s="212" t="s">
        <v>10</v>
      </c>
      <c r="L5" s="212" t="s">
        <v>11</v>
      </c>
      <c r="M5" s="212" t="s">
        <v>12</v>
      </c>
      <c r="N5" s="213" t="s">
        <v>13</v>
      </c>
      <c r="O5" s="214" t="s">
        <v>14</v>
      </c>
    </row>
    <row r="6" spans="1:15" ht="19.5" customHeight="1">
      <c r="A6" s="203"/>
      <c r="B6" s="206"/>
      <c r="C6" s="48" t="s">
        <v>9</v>
      </c>
      <c r="D6" s="52" t="s">
        <v>10</v>
      </c>
      <c r="E6" s="53" t="s">
        <v>15</v>
      </c>
      <c r="F6" s="51" t="s">
        <v>16</v>
      </c>
      <c r="G6" s="49" t="s">
        <v>17</v>
      </c>
      <c r="H6" s="50" t="s">
        <v>12</v>
      </c>
      <c r="I6" s="215"/>
      <c r="J6" s="216"/>
      <c r="K6" s="212" t="s">
        <v>10</v>
      </c>
      <c r="L6" s="212" t="s">
        <v>10</v>
      </c>
      <c r="M6" s="212" t="s">
        <v>10</v>
      </c>
      <c r="N6" s="213" t="s">
        <v>10</v>
      </c>
      <c r="O6" s="214"/>
    </row>
    <row r="7" spans="1:15" ht="15" customHeight="1">
      <c r="A7" s="204"/>
      <c r="B7" s="207"/>
      <c r="C7" s="54" t="s">
        <v>18</v>
      </c>
      <c r="D7" s="55" t="s">
        <v>19</v>
      </c>
      <c r="E7" s="56" t="s">
        <v>20</v>
      </c>
      <c r="F7" s="57" t="s">
        <v>21</v>
      </c>
      <c r="G7" s="55" t="s">
        <v>22</v>
      </c>
      <c r="H7" s="56" t="s">
        <v>23</v>
      </c>
      <c r="I7" s="58" t="s">
        <v>24</v>
      </c>
      <c r="J7" s="59" t="s">
        <v>25</v>
      </c>
      <c r="K7" s="55" t="s">
        <v>26</v>
      </c>
      <c r="L7" s="55" t="s">
        <v>27</v>
      </c>
      <c r="M7" s="55" t="s">
        <v>28</v>
      </c>
      <c r="N7" s="60" t="s">
        <v>29</v>
      </c>
      <c r="O7" s="61" t="s">
        <v>30</v>
      </c>
    </row>
    <row r="8" spans="1:15" ht="51">
      <c r="A8" s="62" t="s">
        <v>47</v>
      </c>
      <c r="B8" s="63" t="s">
        <v>122</v>
      </c>
      <c r="C8" s="64"/>
      <c r="D8" s="65"/>
      <c r="E8" s="66">
        <f aca="true" t="shared" si="0" ref="E8:E15">C8+D8</f>
        <v>0</v>
      </c>
      <c r="F8" s="67"/>
      <c r="G8" s="65"/>
      <c r="H8" s="68">
        <f aca="true" t="shared" si="1" ref="H8:H16">F8-G8</f>
        <v>0</v>
      </c>
      <c r="I8" s="69">
        <f aca="true" t="shared" si="2" ref="I8:I16">F8-E8</f>
        <v>0</v>
      </c>
      <c r="J8" s="70"/>
      <c r="K8" s="65"/>
      <c r="L8" s="65"/>
      <c r="M8" s="71">
        <f aca="true" t="shared" si="3" ref="M8:M16">J8+K8-L8</f>
        <v>0</v>
      </c>
      <c r="N8" s="72">
        <f aca="true" t="shared" si="4" ref="N8:N16">H8+M8</f>
        <v>0</v>
      </c>
      <c r="O8" s="73">
        <f aca="true" t="shared" si="5" ref="O8:O16">G8+L8</f>
        <v>0</v>
      </c>
    </row>
    <row r="9" spans="1:15" ht="51">
      <c r="A9" s="62" t="s">
        <v>48</v>
      </c>
      <c r="B9" s="63" t="s">
        <v>123</v>
      </c>
      <c r="C9" s="74"/>
      <c r="D9" s="71"/>
      <c r="E9" s="68">
        <f t="shared" si="0"/>
        <v>0</v>
      </c>
      <c r="F9" s="43"/>
      <c r="G9" s="71"/>
      <c r="H9" s="68">
        <f t="shared" si="1"/>
        <v>0</v>
      </c>
      <c r="I9" s="69">
        <f t="shared" si="2"/>
        <v>0</v>
      </c>
      <c r="J9" s="75"/>
      <c r="K9" s="71"/>
      <c r="L9" s="71"/>
      <c r="M9" s="71">
        <f t="shared" si="3"/>
        <v>0</v>
      </c>
      <c r="N9" s="72">
        <f t="shared" si="4"/>
        <v>0</v>
      </c>
      <c r="O9" s="73">
        <f t="shared" si="5"/>
        <v>0</v>
      </c>
    </row>
    <row r="10" spans="1:16" ht="38.25">
      <c r="A10" s="76" t="s">
        <v>140</v>
      </c>
      <c r="B10" s="77" t="s">
        <v>141</v>
      </c>
      <c r="C10" s="74">
        <v>1000</v>
      </c>
      <c r="D10" s="71">
        <v>-141</v>
      </c>
      <c r="E10" s="68">
        <f t="shared" si="0"/>
        <v>859</v>
      </c>
      <c r="F10" s="43">
        <v>77.3</v>
      </c>
      <c r="G10" s="71">
        <v>77.3</v>
      </c>
      <c r="H10" s="68">
        <f t="shared" si="1"/>
        <v>0</v>
      </c>
      <c r="I10" s="69">
        <f t="shared" si="2"/>
        <v>-781.7</v>
      </c>
      <c r="J10" s="75"/>
      <c r="K10" s="71"/>
      <c r="L10" s="71"/>
      <c r="M10" s="71">
        <f t="shared" si="3"/>
        <v>0</v>
      </c>
      <c r="N10" s="72">
        <f t="shared" si="4"/>
        <v>0</v>
      </c>
      <c r="O10" s="73">
        <f t="shared" si="5"/>
        <v>77.3</v>
      </c>
      <c r="P10" s="44">
        <f>SUM(F8:F10)</f>
        <v>77.3</v>
      </c>
    </row>
    <row r="11" spans="1:15" ht="25.5">
      <c r="A11" s="76" t="s">
        <v>49</v>
      </c>
      <c r="B11" s="77" t="s">
        <v>31</v>
      </c>
      <c r="C11" s="74">
        <v>8400</v>
      </c>
      <c r="D11" s="71">
        <v>-1200</v>
      </c>
      <c r="E11" s="68">
        <f t="shared" si="0"/>
        <v>7200</v>
      </c>
      <c r="F11" s="43">
        <v>7176.92</v>
      </c>
      <c r="G11" s="71">
        <v>6576.92</v>
      </c>
      <c r="H11" s="68">
        <f t="shared" si="1"/>
        <v>600</v>
      </c>
      <c r="I11" s="69">
        <f t="shared" si="2"/>
        <v>-23.079999999999927</v>
      </c>
      <c r="J11" s="75">
        <v>600</v>
      </c>
      <c r="K11" s="71"/>
      <c r="L11" s="71">
        <v>600</v>
      </c>
      <c r="M11" s="71">
        <f t="shared" si="3"/>
        <v>0</v>
      </c>
      <c r="N11" s="72">
        <f t="shared" si="4"/>
        <v>600</v>
      </c>
      <c r="O11" s="73">
        <f t="shared" si="5"/>
        <v>7176.92</v>
      </c>
    </row>
    <row r="12" spans="1:15" ht="25.5">
      <c r="A12" s="76" t="s">
        <v>50</v>
      </c>
      <c r="B12" s="77" t="s">
        <v>32</v>
      </c>
      <c r="C12" s="74">
        <v>1200</v>
      </c>
      <c r="D12" s="71">
        <v>-200</v>
      </c>
      <c r="E12" s="68">
        <f t="shared" si="0"/>
        <v>1000</v>
      </c>
      <c r="F12" s="96">
        <v>962.03</v>
      </c>
      <c r="G12" s="71">
        <v>832.82</v>
      </c>
      <c r="H12" s="68">
        <f t="shared" si="1"/>
        <v>129.20999999999992</v>
      </c>
      <c r="I12" s="69">
        <f t="shared" si="2"/>
        <v>-37.97000000000003</v>
      </c>
      <c r="J12" s="75">
        <v>67.98</v>
      </c>
      <c r="K12" s="71"/>
      <c r="L12" s="71">
        <v>67.98</v>
      </c>
      <c r="M12" s="71">
        <f t="shared" si="3"/>
        <v>0</v>
      </c>
      <c r="N12" s="72">
        <f t="shared" si="4"/>
        <v>129.20999999999992</v>
      </c>
      <c r="O12" s="73">
        <f t="shared" si="5"/>
        <v>900.8000000000001</v>
      </c>
    </row>
    <row r="13" spans="1:15" ht="38.25">
      <c r="A13" s="76" t="s">
        <v>51</v>
      </c>
      <c r="B13" s="77" t="s">
        <v>124</v>
      </c>
      <c r="C13" s="74">
        <v>300</v>
      </c>
      <c r="D13" s="71"/>
      <c r="E13" s="68">
        <f t="shared" si="0"/>
        <v>300</v>
      </c>
      <c r="F13" s="43"/>
      <c r="G13" s="71"/>
      <c r="H13" s="68">
        <f t="shared" si="1"/>
        <v>0</v>
      </c>
      <c r="I13" s="69">
        <f t="shared" si="2"/>
        <v>-300</v>
      </c>
      <c r="J13" s="75"/>
      <c r="K13" s="71"/>
      <c r="L13" s="71"/>
      <c r="M13" s="71">
        <f t="shared" si="3"/>
        <v>0</v>
      </c>
      <c r="N13" s="72">
        <f t="shared" si="4"/>
        <v>0</v>
      </c>
      <c r="O13" s="73">
        <f t="shared" si="5"/>
        <v>0</v>
      </c>
    </row>
    <row r="14" spans="1:16" ht="12.75">
      <c r="A14" s="76" t="s">
        <v>188</v>
      </c>
      <c r="B14" s="77" t="s">
        <v>126</v>
      </c>
      <c r="C14" s="74">
        <v>500</v>
      </c>
      <c r="D14" s="71"/>
      <c r="E14" s="68">
        <f t="shared" si="0"/>
        <v>500</v>
      </c>
      <c r="F14" s="43"/>
      <c r="G14" s="71"/>
      <c r="H14" s="68">
        <f>F14-G14</f>
        <v>0</v>
      </c>
      <c r="I14" s="69">
        <f>F14-E14</f>
        <v>-500</v>
      </c>
      <c r="J14" s="75"/>
      <c r="K14" s="71"/>
      <c r="L14" s="71"/>
      <c r="M14" s="71">
        <f>J14+K14-L14</f>
        <v>0</v>
      </c>
      <c r="N14" s="72">
        <f>H14+M14</f>
        <v>0</v>
      </c>
      <c r="O14" s="73">
        <f>G14+L14</f>
        <v>0</v>
      </c>
      <c r="P14" s="44">
        <f>SUM(F11:F14)</f>
        <v>8138.95</v>
      </c>
    </row>
    <row r="15" spans="1:15" ht="38.25">
      <c r="A15" s="76" t="s">
        <v>52</v>
      </c>
      <c r="B15" s="77" t="s">
        <v>33</v>
      </c>
      <c r="C15" s="74">
        <v>1000</v>
      </c>
      <c r="D15" s="71"/>
      <c r="E15" s="68">
        <f t="shared" si="0"/>
        <v>1000</v>
      </c>
      <c r="F15" s="43">
        <v>0</v>
      </c>
      <c r="G15" s="71">
        <v>0</v>
      </c>
      <c r="H15" s="68">
        <f t="shared" si="1"/>
        <v>0</v>
      </c>
      <c r="I15" s="69">
        <f t="shared" si="2"/>
        <v>-1000</v>
      </c>
      <c r="J15" s="75"/>
      <c r="K15" s="71"/>
      <c r="L15" s="71"/>
      <c r="M15" s="71">
        <f t="shared" si="3"/>
        <v>0</v>
      </c>
      <c r="N15" s="72">
        <f t="shared" si="4"/>
        <v>0</v>
      </c>
      <c r="O15" s="73">
        <f t="shared" si="5"/>
        <v>0</v>
      </c>
    </row>
    <row r="16" spans="1:15" ht="40.5" customHeight="1">
      <c r="A16" s="76" t="s">
        <v>149</v>
      </c>
      <c r="B16" s="77" t="s">
        <v>148</v>
      </c>
      <c r="C16" s="74">
        <v>200</v>
      </c>
      <c r="D16" s="71"/>
      <c r="E16" s="68">
        <v>200</v>
      </c>
      <c r="F16" s="43"/>
      <c r="G16" s="71"/>
      <c r="H16" s="68">
        <f t="shared" si="1"/>
        <v>0</v>
      </c>
      <c r="I16" s="69">
        <f t="shared" si="2"/>
        <v>-200</v>
      </c>
      <c r="J16" s="75"/>
      <c r="K16" s="71"/>
      <c r="L16" s="71"/>
      <c r="M16" s="71">
        <f t="shared" si="3"/>
        <v>0</v>
      </c>
      <c r="N16" s="72">
        <f t="shared" si="4"/>
        <v>0</v>
      </c>
      <c r="O16" s="73">
        <f t="shared" si="5"/>
        <v>0</v>
      </c>
    </row>
    <row r="17" spans="1:15" ht="51">
      <c r="A17" s="76" t="s">
        <v>53</v>
      </c>
      <c r="B17" s="77" t="s">
        <v>34</v>
      </c>
      <c r="C17" s="74">
        <v>1000</v>
      </c>
      <c r="D17" s="71"/>
      <c r="E17" s="68">
        <f aca="true" t="shared" si="6" ref="E17:E23">C17+D17</f>
        <v>1000</v>
      </c>
      <c r="F17" s="43">
        <v>872.82</v>
      </c>
      <c r="G17" s="71">
        <v>693.56</v>
      </c>
      <c r="H17" s="68">
        <f aca="true" t="shared" si="7" ref="H17:H23">F17-G17</f>
        <v>179.2600000000001</v>
      </c>
      <c r="I17" s="69">
        <f aca="true" t="shared" si="8" ref="I17:I23">F17-E17</f>
        <v>-127.17999999999995</v>
      </c>
      <c r="J17" s="75"/>
      <c r="K17" s="71"/>
      <c r="L17" s="71"/>
      <c r="M17" s="71">
        <f aca="true" t="shared" si="9" ref="M17:M23">J17+K17-L17</f>
        <v>0</v>
      </c>
      <c r="N17" s="72">
        <f aca="true" t="shared" si="10" ref="N17:N23">H17+M17</f>
        <v>179.2600000000001</v>
      </c>
      <c r="O17" s="73">
        <f aca="true" t="shared" si="11" ref="O17:O23">G17+L17</f>
        <v>693.56</v>
      </c>
    </row>
    <row r="18" spans="1:15" ht="25.5">
      <c r="A18" s="76" t="s">
        <v>54</v>
      </c>
      <c r="B18" s="77" t="s">
        <v>35</v>
      </c>
      <c r="C18" s="74">
        <v>2000</v>
      </c>
      <c r="D18" s="71">
        <v>1200</v>
      </c>
      <c r="E18" s="68">
        <f t="shared" si="6"/>
        <v>3200</v>
      </c>
      <c r="F18" s="43">
        <v>2763.47</v>
      </c>
      <c r="G18" s="71">
        <v>2284.93</v>
      </c>
      <c r="H18" s="68">
        <f t="shared" si="7"/>
        <v>478.53999999999996</v>
      </c>
      <c r="I18" s="69">
        <f t="shared" si="8"/>
        <v>-436.5300000000002</v>
      </c>
      <c r="J18" s="75">
        <v>59.24</v>
      </c>
      <c r="K18" s="71"/>
      <c r="L18" s="71">
        <v>53.2</v>
      </c>
      <c r="M18" s="71">
        <f t="shared" si="9"/>
        <v>6.039999999999999</v>
      </c>
      <c r="N18" s="72">
        <f t="shared" si="10"/>
        <v>484.58</v>
      </c>
      <c r="O18" s="73">
        <f t="shared" si="11"/>
        <v>2338.1299999999997</v>
      </c>
    </row>
    <row r="19" spans="1:15" ht="38.25">
      <c r="A19" s="76" t="s">
        <v>55</v>
      </c>
      <c r="B19" s="77" t="s">
        <v>38</v>
      </c>
      <c r="C19" s="74">
        <v>2000</v>
      </c>
      <c r="D19" s="71"/>
      <c r="E19" s="68">
        <f t="shared" si="6"/>
        <v>2000</v>
      </c>
      <c r="F19" s="43">
        <v>1329.29</v>
      </c>
      <c r="G19" s="71">
        <v>1329.29</v>
      </c>
      <c r="H19" s="68">
        <f t="shared" si="7"/>
        <v>0</v>
      </c>
      <c r="I19" s="69">
        <f t="shared" si="8"/>
        <v>-670.71</v>
      </c>
      <c r="J19" s="75"/>
      <c r="K19" s="71"/>
      <c r="L19" s="71"/>
      <c r="M19" s="71">
        <f t="shared" si="9"/>
        <v>0</v>
      </c>
      <c r="N19" s="72">
        <f t="shared" si="10"/>
        <v>0</v>
      </c>
      <c r="O19" s="73">
        <f t="shared" si="11"/>
        <v>1329.29</v>
      </c>
    </row>
    <row r="20" spans="1:15" ht="25.5">
      <c r="A20" s="76" t="s">
        <v>56</v>
      </c>
      <c r="B20" s="77" t="s">
        <v>39</v>
      </c>
      <c r="C20" s="74"/>
      <c r="D20" s="71"/>
      <c r="E20" s="68">
        <f t="shared" si="6"/>
        <v>0</v>
      </c>
      <c r="F20" s="43"/>
      <c r="G20" s="71"/>
      <c r="H20" s="68">
        <f t="shared" si="7"/>
        <v>0</v>
      </c>
      <c r="I20" s="69">
        <f t="shared" si="8"/>
        <v>0</v>
      </c>
      <c r="J20" s="75"/>
      <c r="K20" s="71"/>
      <c r="L20" s="71"/>
      <c r="M20" s="71">
        <f t="shared" si="9"/>
        <v>0</v>
      </c>
      <c r="N20" s="72">
        <f t="shared" si="10"/>
        <v>0</v>
      </c>
      <c r="O20" s="73">
        <f t="shared" si="11"/>
        <v>0</v>
      </c>
    </row>
    <row r="21" spans="1:15" ht="38.25">
      <c r="A21" s="76" t="s">
        <v>57</v>
      </c>
      <c r="B21" s="77" t="s">
        <v>36</v>
      </c>
      <c r="C21" s="74">
        <v>3500</v>
      </c>
      <c r="D21" s="71"/>
      <c r="E21" s="68">
        <f t="shared" si="6"/>
        <v>3500</v>
      </c>
      <c r="F21" s="43">
        <v>2810.35</v>
      </c>
      <c r="G21" s="71">
        <v>2628.85</v>
      </c>
      <c r="H21" s="68">
        <f t="shared" si="7"/>
        <v>181.5</v>
      </c>
      <c r="I21" s="69">
        <f t="shared" si="8"/>
        <v>-689.6500000000001</v>
      </c>
      <c r="J21" s="75"/>
      <c r="K21" s="71"/>
      <c r="L21" s="71"/>
      <c r="M21" s="71"/>
      <c r="N21" s="72">
        <f t="shared" si="10"/>
        <v>181.5</v>
      </c>
      <c r="O21" s="73">
        <f t="shared" si="11"/>
        <v>2628.85</v>
      </c>
    </row>
    <row r="22" spans="1:15" ht="38.25">
      <c r="A22" s="76" t="s">
        <v>58</v>
      </c>
      <c r="B22" s="77" t="s">
        <v>40</v>
      </c>
      <c r="C22" s="74">
        <v>200</v>
      </c>
      <c r="D22" s="71"/>
      <c r="E22" s="68">
        <v>200</v>
      </c>
      <c r="F22" s="43"/>
      <c r="G22" s="71"/>
      <c r="H22" s="68">
        <f t="shared" si="7"/>
        <v>0</v>
      </c>
      <c r="I22" s="69">
        <f t="shared" si="8"/>
        <v>-200</v>
      </c>
      <c r="J22" s="75"/>
      <c r="K22" s="71"/>
      <c r="L22" s="71"/>
      <c r="M22" s="71">
        <f t="shared" si="9"/>
        <v>0</v>
      </c>
      <c r="N22" s="72">
        <f t="shared" si="10"/>
        <v>0</v>
      </c>
      <c r="O22" s="73">
        <f t="shared" si="11"/>
        <v>0</v>
      </c>
    </row>
    <row r="23" spans="1:15" ht="25.5">
      <c r="A23" s="76" t="s">
        <v>59</v>
      </c>
      <c r="B23" s="77" t="s">
        <v>41</v>
      </c>
      <c r="C23" s="74"/>
      <c r="D23" s="71"/>
      <c r="E23" s="68">
        <f t="shared" si="6"/>
        <v>0</v>
      </c>
      <c r="F23" s="43"/>
      <c r="G23" s="71"/>
      <c r="H23" s="68">
        <f t="shared" si="7"/>
        <v>0</v>
      </c>
      <c r="I23" s="69">
        <f t="shared" si="8"/>
        <v>0</v>
      </c>
      <c r="J23" s="75"/>
      <c r="K23" s="71"/>
      <c r="L23" s="71"/>
      <c r="M23" s="71">
        <f t="shared" si="9"/>
        <v>0</v>
      </c>
      <c r="N23" s="72">
        <f t="shared" si="10"/>
        <v>0</v>
      </c>
      <c r="O23" s="73">
        <f t="shared" si="11"/>
        <v>0</v>
      </c>
    </row>
    <row r="24" spans="1:15" ht="12.75">
      <c r="A24" s="76" t="s">
        <v>125</v>
      </c>
      <c r="B24" s="77" t="s">
        <v>126</v>
      </c>
      <c r="C24" s="74">
        <v>1500</v>
      </c>
      <c r="D24" s="71">
        <v>-1200</v>
      </c>
      <c r="E24" s="68">
        <f aca="true" t="shared" si="12" ref="E24:E39">C24+D24</f>
        <v>300</v>
      </c>
      <c r="F24" s="43"/>
      <c r="G24" s="71"/>
      <c r="H24" s="68">
        <f aca="true" t="shared" si="13" ref="H24:H54">F24-G24</f>
        <v>0</v>
      </c>
      <c r="I24" s="69">
        <f aca="true" t="shared" si="14" ref="I24:I54">F24-E24</f>
        <v>-300</v>
      </c>
      <c r="J24" s="75"/>
      <c r="K24" s="71"/>
      <c r="L24" s="71"/>
      <c r="M24" s="71">
        <f aca="true" t="shared" si="15" ref="M24:M54">J24+K24-L24</f>
        <v>0</v>
      </c>
      <c r="N24" s="72">
        <f aca="true" t="shared" si="16" ref="N24:N54">H24+M24</f>
        <v>0</v>
      </c>
      <c r="O24" s="73">
        <f aca="true" t="shared" si="17" ref="O24:O54">G24+L24</f>
        <v>0</v>
      </c>
    </row>
    <row r="25" spans="1:15" ht="38.25">
      <c r="A25" s="76" t="s">
        <v>60</v>
      </c>
      <c r="B25" s="77" t="s">
        <v>37</v>
      </c>
      <c r="C25" s="74">
        <v>1000</v>
      </c>
      <c r="D25" s="71">
        <v>-500</v>
      </c>
      <c r="E25" s="68">
        <f t="shared" si="12"/>
        <v>500</v>
      </c>
      <c r="F25" s="43">
        <v>119.7</v>
      </c>
      <c r="G25" s="71">
        <v>119.7</v>
      </c>
      <c r="H25" s="68">
        <f t="shared" si="13"/>
        <v>0</v>
      </c>
      <c r="I25" s="69">
        <f t="shared" si="14"/>
        <v>-380.3</v>
      </c>
      <c r="J25" s="75"/>
      <c r="K25" s="71"/>
      <c r="L25" s="71"/>
      <c r="M25" s="71">
        <f t="shared" si="15"/>
        <v>0</v>
      </c>
      <c r="N25" s="72">
        <f t="shared" si="16"/>
        <v>0</v>
      </c>
      <c r="O25" s="73">
        <f t="shared" si="17"/>
        <v>119.7</v>
      </c>
    </row>
    <row r="26" spans="1:15" ht="38.25">
      <c r="A26" s="76" t="s">
        <v>61</v>
      </c>
      <c r="B26" s="77" t="s">
        <v>62</v>
      </c>
      <c r="C26" s="74">
        <v>1000</v>
      </c>
      <c r="D26" s="71">
        <v>600</v>
      </c>
      <c r="E26" s="68">
        <f t="shared" si="12"/>
        <v>1600</v>
      </c>
      <c r="F26" s="43">
        <v>1492.78</v>
      </c>
      <c r="G26" s="94">
        <v>1408.08</v>
      </c>
      <c r="H26" s="68">
        <f t="shared" si="13"/>
        <v>84.70000000000005</v>
      </c>
      <c r="I26" s="69">
        <f t="shared" si="14"/>
        <v>-107.22000000000003</v>
      </c>
      <c r="J26" s="75">
        <v>41.14</v>
      </c>
      <c r="K26" s="71"/>
      <c r="L26" s="71">
        <v>41.14</v>
      </c>
      <c r="M26" s="71">
        <f t="shared" si="15"/>
        <v>0</v>
      </c>
      <c r="N26" s="72">
        <f t="shared" si="16"/>
        <v>84.70000000000005</v>
      </c>
      <c r="O26" s="73">
        <f t="shared" si="17"/>
        <v>1449.22</v>
      </c>
    </row>
    <row r="27" spans="1:15" ht="38.25">
      <c r="A27" s="76" t="s">
        <v>132</v>
      </c>
      <c r="B27" s="77" t="s">
        <v>133</v>
      </c>
      <c r="C27" s="74"/>
      <c r="D27" s="71"/>
      <c r="E27" s="68">
        <f t="shared" si="12"/>
        <v>0</v>
      </c>
      <c r="F27" s="43"/>
      <c r="G27" s="71"/>
      <c r="H27" s="68">
        <f t="shared" si="13"/>
        <v>0</v>
      </c>
      <c r="I27" s="69">
        <f t="shared" si="14"/>
        <v>0</v>
      </c>
      <c r="J27" s="75"/>
      <c r="K27" s="71"/>
      <c r="L27" s="71"/>
      <c r="M27" s="71">
        <f t="shared" si="15"/>
        <v>0</v>
      </c>
      <c r="N27" s="72">
        <f t="shared" si="16"/>
        <v>0</v>
      </c>
      <c r="O27" s="73">
        <f t="shared" si="17"/>
        <v>0</v>
      </c>
    </row>
    <row r="28" spans="1:15" ht="38.25">
      <c r="A28" s="76" t="s">
        <v>77</v>
      </c>
      <c r="B28" s="77" t="s">
        <v>76</v>
      </c>
      <c r="C28" s="74">
        <v>1180</v>
      </c>
      <c r="D28" s="71">
        <v>0</v>
      </c>
      <c r="E28" s="68">
        <f t="shared" si="12"/>
        <v>1180</v>
      </c>
      <c r="F28" s="43">
        <v>125.37</v>
      </c>
      <c r="G28" s="71">
        <v>125.37</v>
      </c>
      <c r="H28" s="68">
        <f t="shared" si="13"/>
        <v>0</v>
      </c>
      <c r="I28" s="69">
        <f t="shared" si="14"/>
        <v>-1054.63</v>
      </c>
      <c r="J28" s="75"/>
      <c r="K28" s="71"/>
      <c r="L28" s="71"/>
      <c r="M28" s="71">
        <f t="shared" si="15"/>
        <v>0</v>
      </c>
      <c r="N28" s="72">
        <f t="shared" si="16"/>
        <v>0</v>
      </c>
      <c r="O28" s="73">
        <f t="shared" si="17"/>
        <v>125.37</v>
      </c>
    </row>
    <row r="29" spans="1:15" ht="25.5">
      <c r="A29" s="76" t="s">
        <v>150</v>
      </c>
      <c r="B29" s="77" t="s">
        <v>151</v>
      </c>
      <c r="C29" s="74">
        <v>4000</v>
      </c>
      <c r="D29" s="71">
        <v>-1800</v>
      </c>
      <c r="E29" s="68">
        <f t="shared" si="12"/>
        <v>2200</v>
      </c>
      <c r="F29" s="43">
        <v>1091.43</v>
      </c>
      <c r="G29" s="71">
        <v>1091.43</v>
      </c>
      <c r="H29" s="68">
        <f t="shared" si="13"/>
        <v>0</v>
      </c>
      <c r="I29" s="69">
        <f t="shared" si="14"/>
        <v>-1108.57</v>
      </c>
      <c r="J29" s="75"/>
      <c r="K29" s="71"/>
      <c r="L29" s="71"/>
      <c r="M29" s="71">
        <f t="shared" si="15"/>
        <v>0</v>
      </c>
      <c r="N29" s="72">
        <f t="shared" si="16"/>
        <v>0</v>
      </c>
      <c r="O29" s="73">
        <f t="shared" si="17"/>
        <v>1091.43</v>
      </c>
    </row>
    <row r="30" spans="1:15" ht="12.75">
      <c r="A30" s="76" t="s">
        <v>172</v>
      </c>
      <c r="B30" s="77" t="s">
        <v>173</v>
      </c>
      <c r="C30" s="74">
        <v>1200</v>
      </c>
      <c r="D30" s="71"/>
      <c r="E30" s="68">
        <f t="shared" si="12"/>
        <v>1200</v>
      </c>
      <c r="F30" s="43">
        <v>1161.6</v>
      </c>
      <c r="G30" s="71">
        <v>1064.8</v>
      </c>
      <c r="H30" s="68">
        <f>F30-G30</f>
        <v>96.79999999999995</v>
      </c>
      <c r="I30" s="69">
        <f>F30-E30</f>
        <v>-38.40000000000009</v>
      </c>
      <c r="J30" s="75">
        <v>96.8</v>
      </c>
      <c r="K30" s="71"/>
      <c r="L30" s="71">
        <v>96.8</v>
      </c>
      <c r="M30" s="71">
        <f>J30+K30-L30</f>
        <v>0</v>
      </c>
      <c r="N30" s="72">
        <f>H30+M30</f>
        <v>96.79999999999995</v>
      </c>
      <c r="O30" s="73">
        <f>G30+L30</f>
        <v>1161.6</v>
      </c>
    </row>
    <row r="31" spans="1:16" ht="51">
      <c r="A31" s="76" t="s">
        <v>184</v>
      </c>
      <c r="B31" s="77" t="s">
        <v>185</v>
      </c>
      <c r="C31" s="74">
        <v>3000</v>
      </c>
      <c r="D31" s="71">
        <v>-1500</v>
      </c>
      <c r="E31" s="68">
        <f>C31+D31</f>
        <v>1500</v>
      </c>
      <c r="F31" s="43">
        <v>1396.47</v>
      </c>
      <c r="G31" s="71">
        <v>1396.47</v>
      </c>
      <c r="H31" s="68">
        <f>F31-G31</f>
        <v>0</v>
      </c>
      <c r="I31" s="69">
        <f>F31-E31</f>
        <v>-103.52999999999997</v>
      </c>
      <c r="J31" s="75"/>
      <c r="K31" s="71"/>
      <c r="L31" s="71"/>
      <c r="M31" s="71">
        <f>J31+K31-L31</f>
        <v>0</v>
      </c>
      <c r="N31" s="72">
        <f>H31+M31</f>
        <v>0</v>
      </c>
      <c r="O31" s="73">
        <f>G31+L31</f>
        <v>1396.47</v>
      </c>
      <c r="P31" s="44">
        <f>SUM(F15:F31)</f>
        <v>13163.28</v>
      </c>
    </row>
    <row r="32" spans="1:16" ht="12.75">
      <c r="A32" s="76" t="s">
        <v>64</v>
      </c>
      <c r="B32" s="77" t="s">
        <v>42</v>
      </c>
      <c r="C32" s="74">
        <v>23850</v>
      </c>
      <c r="D32" s="71">
        <v>-610</v>
      </c>
      <c r="E32" s="68">
        <f t="shared" si="12"/>
        <v>23240</v>
      </c>
      <c r="F32" s="43">
        <v>23240</v>
      </c>
      <c r="G32" s="71">
        <v>23240</v>
      </c>
      <c r="H32" s="68">
        <f t="shared" si="13"/>
        <v>0</v>
      </c>
      <c r="I32" s="69">
        <f t="shared" si="14"/>
        <v>0</v>
      </c>
      <c r="J32" s="75"/>
      <c r="K32" s="71"/>
      <c r="L32" s="71"/>
      <c r="M32" s="71">
        <f t="shared" si="15"/>
        <v>0</v>
      </c>
      <c r="N32" s="72">
        <f t="shared" si="16"/>
        <v>0</v>
      </c>
      <c r="O32" s="73">
        <f t="shared" si="17"/>
        <v>23240</v>
      </c>
      <c r="P32" s="44">
        <f>SUM(F32)</f>
        <v>23240</v>
      </c>
    </row>
    <row r="33" spans="1:16" ht="51">
      <c r="A33" s="76" t="s">
        <v>63</v>
      </c>
      <c r="B33" s="77" t="s">
        <v>127</v>
      </c>
      <c r="C33" s="74">
        <v>450</v>
      </c>
      <c r="D33" s="71"/>
      <c r="E33" s="68">
        <f t="shared" si="12"/>
        <v>450</v>
      </c>
      <c r="F33" s="43">
        <v>292.9</v>
      </c>
      <c r="G33" s="71">
        <v>249.76</v>
      </c>
      <c r="H33" s="68">
        <f t="shared" si="13"/>
        <v>43.139999999999986</v>
      </c>
      <c r="I33" s="69">
        <f t="shared" si="14"/>
        <v>-157.10000000000002</v>
      </c>
      <c r="J33" s="75">
        <v>33.45</v>
      </c>
      <c r="K33" s="71"/>
      <c r="L33" s="71">
        <v>33.45</v>
      </c>
      <c r="M33" s="71">
        <f t="shared" si="15"/>
        <v>0</v>
      </c>
      <c r="N33" s="72">
        <f t="shared" si="16"/>
        <v>43.139999999999986</v>
      </c>
      <c r="O33" s="73">
        <f t="shared" si="17"/>
        <v>283.21</v>
      </c>
      <c r="P33" s="44">
        <f>SUM(F33)</f>
        <v>292.9</v>
      </c>
    </row>
    <row r="34" spans="1:16" ht="25.5">
      <c r="A34" s="76" t="s">
        <v>65</v>
      </c>
      <c r="B34" s="77" t="s">
        <v>43</v>
      </c>
      <c r="C34" s="74">
        <v>1500</v>
      </c>
      <c r="D34" s="75">
        <v>330</v>
      </c>
      <c r="E34" s="68">
        <f t="shared" si="12"/>
        <v>1830</v>
      </c>
      <c r="F34" s="75">
        <v>1829.9</v>
      </c>
      <c r="G34" s="75">
        <v>1829.9</v>
      </c>
      <c r="H34" s="68">
        <f t="shared" si="13"/>
        <v>0</v>
      </c>
      <c r="I34" s="69">
        <f t="shared" si="14"/>
        <v>-0.09999999999990905</v>
      </c>
      <c r="J34" s="75">
        <v>660.83</v>
      </c>
      <c r="K34" s="75"/>
      <c r="L34" s="75"/>
      <c r="M34" s="71">
        <f t="shared" si="15"/>
        <v>660.83</v>
      </c>
      <c r="N34" s="72">
        <f t="shared" si="16"/>
        <v>660.83</v>
      </c>
      <c r="O34" s="78">
        <f t="shared" si="17"/>
        <v>1829.9</v>
      </c>
      <c r="P34" s="44">
        <f>SUM(F34)</f>
        <v>1829.9</v>
      </c>
    </row>
    <row r="35" spans="1:15" ht="25.5">
      <c r="A35" s="76" t="s">
        <v>66</v>
      </c>
      <c r="B35" s="77" t="s">
        <v>44</v>
      </c>
      <c r="C35" s="74">
        <v>1990</v>
      </c>
      <c r="D35" s="75">
        <v>-330</v>
      </c>
      <c r="E35" s="68">
        <f t="shared" si="12"/>
        <v>1660</v>
      </c>
      <c r="F35" s="75">
        <v>63.15</v>
      </c>
      <c r="G35" s="75">
        <v>63.15</v>
      </c>
      <c r="H35" s="68">
        <f>F35-G35</f>
        <v>0</v>
      </c>
      <c r="I35" s="69">
        <f>F35-E35</f>
        <v>-1596.85</v>
      </c>
      <c r="J35" s="75"/>
      <c r="K35" s="75"/>
      <c r="L35" s="75"/>
      <c r="M35" s="71">
        <f>J35+K35-L35</f>
        <v>0</v>
      </c>
      <c r="N35" s="72">
        <f>H35+M35</f>
        <v>0</v>
      </c>
      <c r="O35" s="78">
        <f>G35+L35</f>
        <v>63.15</v>
      </c>
    </row>
    <row r="36" spans="1:15" ht="38.25">
      <c r="A36" s="76" t="s">
        <v>67</v>
      </c>
      <c r="B36" s="77" t="s">
        <v>45</v>
      </c>
      <c r="C36" s="74"/>
      <c r="D36" s="75"/>
      <c r="E36" s="68">
        <f t="shared" si="12"/>
        <v>0</v>
      </c>
      <c r="F36" s="75"/>
      <c r="G36" s="75"/>
      <c r="H36" s="68">
        <f t="shared" si="13"/>
        <v>0</v>
      </c>
      <c r="I36" s="69">
        <f t="shared" si="14"/>
        <v>0</v>
      </c>
      <c r="J36" s="75"/>
      <c r="K36" s="75"/>
      <c r="L36" s="75"/>
      <c r="M36" s="71">
        <f t="shared" si="15"/>
        <v>0</v>
      </c>
      <c r="N36" s="72">
        <f t="shared" si="16"/>
        <v>0</v>
      </c>
      <c r="O36" s="73">
        <f t="shared" si="17"/>
        <v>0</v>
      </c>
    </row>
    <row r="37" spans="1:16" ht="38.25">
      <c r="A37" s="76" t="s">
        <v>182</v>
      </c>
      <c r="B37" s="77" t="s">
        <v>183</v>
      </c>
      <c r="C37" s="74">
        <v>2000</v>
      </c>
      <c r="D37" s="75"/>
      <c r="E37" s="68">
        <f>C37+D37</f>
        <v>2000</v>
      </c>
      <c r="F37" s="75"/>
      <c r="G37" s="75"/>
      <c r="H37" s="68">
        <f>F37-G37</f>
        <v>0</v>
      </c>
      <c r="I37" s="69">
        <f>F37-E37</f>
        <v>-2000</v>
      </c>
      <c r="J37" s="75"/>
      <c r="K37" s="75"/>
      <c r="L37" s="75"/>
      <c r="M37" s="71">
        <f>J37+K37-L37</f>
        <v>0</v>
      </c>
      <c r="N37" s="72">
        <f>H37+M37</f>
        <v>0</v>
      </c>
      <c r="O37" s="73">
        <f>G37+L37</f>
        <v>0</v>
      </c>
      <c r="P37" s="44">
        <f>SUM(F35:F37)</f>
        <v>63.15</v>
      </c>
    </row>
    <row r="38" spans="1:17" ht="89.25">
      <c r="A38" s="76" t="s">
        <v>68</v>
      </c>
      <c r="B38" s="77" t="s">
        <v>131</v>
      </c>
      <c r="C38" s="74">
        <v>3000</v>
      </c>
      <c r="D38" s="75"/>
      <c r="E38" s="68">
        <v>3000</v>
      </c>
      <c r="F38" s="75"/>
      <c r="G38" s="75"/>
      <c r="H38" s="68">
        <f t="shared" si="13"/>
        <v>0</v>
      </c>
      <c r="I38" s="69">
        <f t="shared" si="14"/>
        <v>-3000</v>
      </c>
      <c r="J38" s="75">
        <v>630</v>
      </c>
      <c r="K38" s="75"/>
      <c r="L38" s="75">
        <v>630</v>
      </c>
      <c r="M38" s="71">
        <f t="shared" si="15"/>
        <v>0</v>
      </c>
      <c r="N38" s="72">
        <f t="shared" si="16"/>
        <v>0</v>
      </c>
      <c r="O38" s="73">
        <f t="shared" si="17"/>
        <v>630</v>
      </c>
      <c r="Q38" s="157" t="s">
        <v>206</v>
      </c>
    </row>
    <row r="39" spans="1:18" ht="25.5">
      <c r="A39" s="76" t="s">
        <v>69</v>
      </c>
      <c r="B39" s="77" t="s">
        <v>128</v>
      </c>
      <c r="C39" s="74">
        <v>9000</v>
      </c>
      <c r="D39" s="75"/>
      <c r="E39" s="68">
        <f t="shared" si="12"/>
        <v>9000</v>
      </c>
      <c r="F39" s="75">
        <v>3400</v>
      </c>
      <c r="G39" s="75">
        <v>3400</v>
      </c>
      <c r="H39" s="68">
        <f t="shared" si="13"/>
        <v>0</v>
      </c>
      <c r="I39" s="69">
        <f t="shared" si="14"/>
        <v>-5600</v>
      </c>
      <c r="J39" s="75"/>
      <c r="K39" s="75"/>
      <c r="L39" s="75"/>
      <c r="M39" s="71">
        <f t="shared" si="15"/>
        <v>0</v>
      </c>
      <c r="N39" s="72">
        <f t="shared" si="16"/>
        <v>0</v>
      </c>
      <c r="O39" s="73">
        <f t="shared" si="17"/>
        <v>3400</v>
      </c>
      <c r="P39" s="44">
        <f>SUM(F38:F39)</f>
        <v>3400</v>
      </c>
      <c r="Q39" s="81">
        <f>SUM(F8:F39)</f>
        <v>50205.48</v>
      </c>
      <c r="R39" s="157"/>
    </row>
    <row r="40" spans="1:18" ht="27" customHeight="1">
      <c r="A40" s="76" t="s">
        <v>152</v>
      </c>
      <c r="B40" s="77" t="s">
        <v>153</v>
      </c>
      <c r="C40" s="74"/>
      <c r="D40" s="75"/>
      <c r="E40" s="68">
        <f aca="true" t="shared" si="18" ref="E40:E54">C40+D40</f>
        <v>0</v>
      </c>
      <c r="F40" s="75"/>
      <c r="G40" s="75"/>
      <c r="H40" s="68">
        <f t="shared" si="13"/>
        <v>0</v>
      </c>
      <c r="I40" s="69">
        <f t="shared" si="14"/>
        <v>0</v>
      </c>
      <c r="J40" s="75"/>
      <c r="K40" s="75"/>
      <c r="L40" s="75"/>
      <c r="M40" s="71">
        <f t="shared" si="15"/>
        <v>0</v>
      </c>
      <c r="N40" s="72">
        <f t="shared" si="16"/>
        <v>0</v>
      </c>
      <c r="O40" s="73">
        <f t="shared" si="17"/>
        <v>0</v>
      </c>
      <c r="Q40" s="44">
        <f>Entrate!P16-Uscite!Q39</f>
        <v>23691.219999999994</v>
      </c>
      <c r="R40" s="157"/>
    </row>
    <row r="41" spans="1:17" ht="38.25">
      <c r="A41" s="76" t="s">
        <v>129</v>
      </c>
      <c r="B41" s="77" t="s">
        <v>154</v>
      </c>
      <c r="C41" s="74"/>
      <c r="D41" s="75"/>
      <c r="E41" s="68">
        <f t="shared" si="18"/>
        <v>0</v>
      </c>
      <c r="F41" s="75">
        <v>2848.08</v>
      </c>
      <c r="G41" s="75">
        <v>2848.08</v>
      </c>
      <c r="H41" s="68">
        <f t="shared" si="13"/>
        <v>0</v>
      </c>
      <c r="I41" s="69">
        <f t="shared" si="14"/>
        <v>2848.08</v>
      </c>
      <c r="J41" s="75"/>
      <c r="K41" s="75"/>
      <c r="L41" s="75"/>
      <c r="M41" s="71">
        <f t="shared" si="15"/>
        <v>0</v>
      </c>
      <c r="N41" s="72">
        <f t="shared" si="16"/>
        <v>0</v>
      </c>
      <c r="O41" s="73">
        <f t="shared" si="17"/>
        <v>2848.08</v>
      </c>
      <c r="Q41" s="157" t="s">
        <v>212</v>
      </c>
    </row>
    <row r="42" spans="1:15" ht="25.5">
      <c r="A42" s="76" t="s">
        <v>155</v>
      </c>
      <c r="B42" s="77" t="s">
        <v>130</v>
      </c>
      <c r="C42" s="74"/>
      <c r="D42" s="75"/>
      <c r="E42" s="68">
        <f t="shared" si="18"/>
        <v>0</v>
      </c>
      <c r="F42" s="75"/>
      <c r="G42" s="75"/>
      <c r="H42" s="68">
        <f t="shared" si="13"/>
        <v>0</v>
      </c>
      <c r="I42" s="69">
        <f t="shared" si="14"/>
        <v>0</v>
      </c>
      <c r="J42" s="75"/>
      <c r="K42" s="75"/>
      <c r="L42" s="75"/>
      <c r="M42" s="71">
        <f t="shared" si="15"/>
        <v>0</v>
      </c>
      <c r="N42" s="72">
        <f t="shared" si="16"/>
        <v>0</v>
      </c>
      <c r="O42" s="73">
        <f t="shared" si="17"/>
        <v>0</v>
      </c>
    </row>
    <row r="43" spans="1:15" ht="25.5">
      <c r="A43" s="76" t="s">
        <v>156</v>
      </c>
      <c r="B43" s="77" t="s">
        <v>157</v>
      </c>
      <c r="C43" s="74"/>
      <c r="D43" s="75"/>
      <c r="E43" s="68">
        <f t="shared" si="18"/>
        <v>0</v>
      </c>
      <c r="F43" s="75"/>
      <c r="G43" s="75"/>
      <c r="H43" s="68">
        <f t="shared" si="13"/>
        <v>0</v>
      </c>
      <c r="I43" s="69">
        <f t="shared" si="14"/>
        <v>0</v>
      </c>
      <c r="J43" s="75"/>
      <c r="K43" s="75"/>
      <c r="L43" s="75"/>
      <c r="M43" s="71">
        <f t="shared" si="15"/>
        <v>0</v>
      </c>
      <c r="N43" s="72">
        <f t="shared" si="16"/>
        <v>0</v>
      </c>
      <c r="O43" s="73">
        <f t="shared" si="17"/>
        <v>0</v>
      </c>
    </row>
    <row r="44" spans="1:15" ht="25.5">
      <c r="A44" s="76" t="s">
        <v>158</v>
      </c>
      <c r="B44" s="77" t="s">
        <v>159</v>
      </c>
      <c r="C44" s="74"/>
      <c r="D44" s="75"/>
      <c r="E44" s="68">
        <f t="shared" si="18"/>
        <v>0</v>
      </c>
      <c r="F44" s="75"/>
      <c r="G44" s="75"/>
      <c r="H44" s="68">
        <f t="shared" si="13"/>
        <v>0</v>
      </c>
      <c r="I44" s="69">
        <f t="shared" si="14"/>
        <v>0</v>
      </c>
      <c r="J44" s="75"/>
      <c r="K44" s="75"/>
      <c r="L44" s="75"/>
      <c r="M44" s="71">
        <f t="shared" si="15"/>
        <v>0</v>
      </c>
      <c r="N44" s="72">
        <f t="shared" si="16"/>
        <v>0</v>
      </c>
      <c r="O44" s="73">
        <f t="shared" si="17"/>
        <v>0</v>
      </c>
    </row>
    <row r="45" spans="1:18" ht="25.5">
      <c r="A45" s="76" t="s">
        <v>160</v>
      </c>
      <c r="B45" s="77" t="s">
        <v>161</v>
      </c>
      <c r="C45" s="74"/>
      <c r="D45" s="75"/>
      <c r="E45" s="68">
        <f t="shared" si="18"/>
        <v>0</v>
      </c>
      <c r="F45" s="75"/>
      <c r="G45" s="75"/>
      <c r="H45" s="68">
        <f t="shared" si="13"/>
        <v>0</v>
      </c>
      <c r="I45" s="69">
        <f t="shared" si="14"/>
        <v>0</v>
      </c>
      <c r="J45" s="75"/>
      <c r="K45" s="75"/>
      <c r="L45" s="75"/>
      <c r="M45" s="71">
        <f t="shared" si="15"/>
        <v>0</v>
      </c>
      <c r="N45" s="72">
        <f t="shared" si="16"/>
        <v>0</v>
      </c>
      <c r="O45" s="73">
        <f t="shared" si="17"/>
        <v>0</v>
      </c>
      <c r="Q45" s="158">
        <f>SUM(F40:F45)</f>
        <v>2848.08</v>
      </c>
      <c r="R45" s="157"/>
    </row>
    <row r="46" spans="1:17" ht="25.5">
      <c r="A46" s="76" t="s">
        <v>163</v>
      </c>
      <c r="B46" s="77" t="s">
        <v>162</v>
      </c>
      <c r="C46" s="74"/>
      <c r="D46" s="75"/>
      <c r="E46" s="68">
        <f t="shared" si="18"/>
        <v>0</v>
      </c>
      <c r="F46" s="75"/>
      <c r="G46" s="75"/>
      <c r="H46" s="68">
        <f t="shared" si="13"/>
        <v>0</v>
      </c>
      <c r="I46" s="69">
        <f t="shared" si="14"/>
        <v>0</v>
      </c>
      <c r="J46" s="75"/>
      <c r="K46" s="75"/>
      <c r="L46" s="75"/>
      <c r="M46" s="71">
        <f t="shared" si="15"/>
        <v>0</v>
      </c>
      <c r="N46" s="72">
        <f t="shared" si="16"/>
        <v>0</v>
      </c>
      <c r="O46" s="73">
        <f t="shared" si="17"/>
        <v>0</v>
      </c>
      <c r="Q46" s="157" t="s">
        <v>207</v>
      </c>
    </row>
    <row r="47" spans="1:15" ht="51">
      <c r="A47" s="76" t="s">
        <v>166</v>
      </c>
      <c r="B47" s="77" t="s">
        <v>168</v>
      </c>
      <c r="C47" s="74"/>
      <c r="D47" s="75"/>
      <c r="E47" s="68">
        <f t="shared" si="18"/>
        <v>0</v>
      </c>
      <c r="F47" s="75"/>
      <c r="G47" s="75"/>
      <c r="H47" s="68">
        <f t="shared" si="13"/>
        <v>0</v>
      </c>
      <c r="I47" s="69">
        <f t="shared" si="14"/>
        <v>0</v>
      </c>
      <c r="J47" s="75"/>
      <c r="K47" s="75"/>
      <c r="L47" s="75"/>
      <c r="M47" s="71">
        <f t="shared" si="15"/>
        <v>0</v>
      </c>
      <c r="N47" s="72">
        <f t="shared" si="16"/>
        <v>0</v>
      </c>
      <c r="O47" s="73">
        <f t="shared" si="17"/>
        <v>0</v>
      </c>
    </row>
    <row r="48" spans="1:15" ht="12.75">
      <c r="A48" s="76" t="s">
        <v>165</v>
      </c>
      <c r="B48" s="77" t="s">
        <v>144</v>
      </c>
      <c r="C48" s="74"/>
      <c r="D48" s="75"/>
      <c r="E48" s="68">
        <f t="shared" si="18"/>
        <v>0</v>
      </c>
      <c r="F48" s="75"/>
      <c r="G48" s="75"/>
      <c r="H48" s="68">
        <f t="shared" si="13"/>
        <v>0</v>
      </c>
      <c r="I48" s="69">
        <f t="shared" si="14"/>
        <v>0</v>
      </c>
      <c r="J48" s="75"/>
      <c r="K48" s="75"/>
      <c r="L48" s="75"/>
      <c r="M48" s="71">
        <f t="shared" si="15"/>
        <v>0</v>
      </c>
      <c r="N48" s="72">
        <f t="shared" si="16"/>
        <v>0</v>
      </c>
      <c r="O48" s="73">
        <f t="shared" si="17"/>
        <v>0</v>
      </c>
    </row>
    <row r="49" spans="1:15" ht="25.5">
      <c r="A49" s="76" t="s">
        <v>164</v>
      </c>
      <c r="B49" s="77" t="s">
        <v>169</v>
      </c>
      <c r="C49" s="74"/>
      <c r="D49" s="75"/>
      <c r="E49" s="68">
        <f t="shared" si="18"/>
        <v>0</v>
      </c>
      <c r="F49" s="75"/>
      <c r="G49" s="75"/>
      <c r="H49" s="68">
        <f t="shared" si="13"/>
        <v>0</v>
      </c>
      <c r="I49" s="69">
        <v>0</v>
      </c>
      <c r="J49" s="75"/>
      <c r="K49" s="75"/>
      <c r="L49" s="75"/>
      <c r="M49" s="71">
        <f t="shared" si="15"/>
        <v>0</v>
      </c>
      <c r="N49" s="72">
        <f t="shared" si="16"/>
        <v>0</v>
      </c>
      <c r="O49" s="73">
        <f t="shared" si="17"/>
        <v>0</v>
      </c>
    </row>
    <row r="50" spans="1:17" ht="38.25">
      <c r="A50" s="76" t="s">
        <v>167</v>
      </c>
      <c r="B50" s="77" t="s">
        <v>145</v>
      </c>
      <c r="C50" s="74"/>
      <c r="D50" s="75"/>
      <c r="E50" s="68">
        <f t="shared" si="18"/>
        <v>0</v>
      </c>
      <c r="F50" s="75"/>
      <c r="G50" s="75"/>
      <c r="H50" s="68">
        <f t="shared" si="13"/>
        <v>0</v>
      </c>
      <c r="I50" s="69">
        <f t="shared" si="14"/>
        <v>0</v>
      </c>
      <c r="J50" s="75"/>
      <c r="K50" s="75"/>
      <c r="L50" s="75"/>
      <c r="M50" s="71">
        <f t="shared" si="15"/>
        <v>0</v>
      </c>
      <c r="N50" s="72">
        <f t="shared" si="16"/>
        <v>0</v>
      </c>
      <c r="O50" s="73">
        <f t="shared" si="17"/>
        <v>0</v>
      </c>
      <c r="Q50" s="157" t="s">
        <v>208</v>
      </c>
    </row>
    <row r="51" spans="1:18" ht="25.5">
      <c r="A51" s="76" t="s">
        <v>178</v>
      </c>
      <c r="B51" s="77" t="s">
        <v>179</v>
      </c>
      <c r="C51" s="74"/>
      <c r="D51" s="75"/>
      <c r="E51" s="68">
        <f t="shared" si="18"/>
        <v>0</v>
      </c>
      <c r="F51" s="75"/>
      <c r="G51" s="75"/>
      <c r="H51" s="68"/>
      <c r="I51" s="69"/>
      <c r="J51" s="75"/>
      <c r="K51" s="75"/>
      <c r="L51" s="75"/>
      <c r="M51" s="71"/>
      <c r="N51" s="72"/>
      <c r="O51" s="73"/>
      <c r="Q51" s="44">
        <f>SUM(F46:F51)</f>
        <v>0</v>
      </c>
      <c r="R51" s="157"/>
    </row>
    <row r="52" spans="1:15" ht="25.5">
      <c r="A52" s="76" t="s">
        <v>70</v>
      </c>
      <c r="B52" s="77" t="s">
        <v>71</v>
      </c>
      <c r="C52" s="74"/>
      <c r="D52" s="75"/>
      <c r="E52" s="68">
        <f t="shared" si="18"/>
        <v>0</v>
      </c>
      <c r="F52" s="75">
        <v>1424.36</v>
      </c>
      <c r="G52" s="75">
        <v>1294.64</v>
      </c>
      <c r="H52" s="68">
        <f t="shared" si="13"/>
        <v>129.7199999999998</v>
      </c>
      <c r="I52" s="69">
        <f t="shared" si="14"/>
        <v>1424.36</v>
      </c>
      <c r="J52" s="75">
        <v>357.78</v>
      </c>
      <c r="K52" s="75"/>
      <c r="L52" s="75">
        <v>357.78</v>
      </c>
      <c r="M52" s="71">
        <f t="shared" si="15"/>
        <v>0</v>
      </c>
      <c r="N52" s="72">
        <f t="shared" si="16"/>
        <v>129.7199999999998</v>
      </c>
      <c r="O52" s="73">
        <f t="shared" si="17"/>
        <v>1652.42</v>
      </c>
    </row>
    <row r="53" spans="1:15" ht="38.25">
      <c r="A53" s="76" t="s">
        <v>72</v>
      </c>
      <c r="B53" s="77" t="s">
        <v>73</v>
      </c>
      <c r="C53" s="74"/>
      <c r="D53" s="75"/>
      <c r="E53" s="68">
        <f t="shared" si="18"/>
        <v>0</v>
      </c>
      <c r="F53" s="95">
        <v>432.27</v>
      </c>
      <c r="G53" s="75">
        <v>394.62</v>
      </c>
      <c r="H53" s="68">
        <f t="shared" si="13"/>
        <v>37.64999999999998</v>
      </c>
      <c r="I53" s="69">
        <f t="shared" si="14"/>
        <v>432.27</v>
      </c>
      <c r="J53" s="75">
        <v>50.11</v>
      </c>
      <c r="K53" s="75"/>
      <c r="L53" s="75">
        <v>50.11</v>
      </c>
      <c r="M53" s="71">
        <f t="shared" si="15"/>
        <v>0</v>
      </c>
      <c r="N53" s="72">
        <f t="shared" si="16"/>
        <v>37.64999999999998</v>
      </c>
      <c r="O53" s="73">
        <f t="shared" si="17"/>
        <v>444.73</v>
      </c>
    </row>
    <row r="54" spans="1:15" ht="25.5">
      <c r="A54" s="76" t="s">
        <v>74</v>
      </c>
      <c r="B54" s="77" t="s">
        <v>75</v>
      </c>
      <c r="C54" s="74"/>
      <c r="D54" s="75"/>
      <c r="E54" s="68">
        <f t="shared" si="18"/>
        <v>0</v>
      </c>
      <c r="F54" s="75">
        <v>738.12</v>
      </c>
      <c r="G54" s="75">
        <v>738.12</v>
      </c>
      <c r="H54" s="68">
        <f t="shared" si="13"/>
        <v>0</v>
      </c>
      <c r="I54" s="69">
        <f t="shared" si="14"/>
        <v>738.12</v>
      </c>
      <c r="J54" s="75"/>
      <c r="K54" s="75"/>
      <c r="L54" s="75"/>
      <c r="M54" s="71">
        <f t="shared" si="15"/>
        <v>0</v>
      </c>
      <c r="N54" s="72">
        <f t="shared" si="16"/>
        <v>0</v>
      </c>
      <c r="O54" s="73">
        <f t="shared" si="17"/>
        <v>738.12</v>
      </c>
    </row>
    <row r="55" spans="1:17" ht="25.5">
      <c r="A55" s="76" t="s">
        <v>186</v>
      </c>
      <c r="B55" s="77" t="s">
        <v>181</v>
      </c>
      <c r="C55" s="74"/>
      <c r="D55" s="75"/>
      <c r="E55" s="68"/>
      <c r="F55" s="75">
        <v>2.55</v>
      </c>
      <c r="G55" s="75">
        <v>2.55</v>
      </c>
      <c r="H55" s="68">
        <f>F55-G55</f>
        <v>0</v>
      </c>
      <c r="I55" s="69">
        <f>F55-E55</f>
        <v>2.55</v>
      </c>
      <c r="J55" s="75">
        <v>0.13</v>
      </c>
      <c r="K55" s="75"/>
      <c r="L55" s="75">
        <v>0.13</v>
      </c>
      <c r="M55" s="71">
        <f>J55+K55-L55</f>
        <v>0</v>
      </c>
      <c r="N55" s="72">
        <f>H55+M55</f>
        <v>0</v>
      </c>
      <c r="O55" s="73">
        <f>G55+L55</f>
        <v>2.6799999999999997</v>
      </c>
      <c r="Q55" s="44" t="s">
        <v>209</v>
      </c>
    </row>
    <row r="56" spans="1:17" ht="39" thickBot="1">
      <c r="A56" s="147" t="s">
        <v>195</v>
      </c>
      <c r="B56" s="148" t="s">
        <v>194</v>
      </c>
      <c r="C56" s="149"/>
      <c r="D56" s="150"/>
      <c r="E56" s="151"/>
      <c r="F56" s="152">
        <v>550</v>
      </c>
      <c r="G56" s="150">
        <v>550</v>
      </c>
      <c r="H56" s="153">
        <f>F56-G56</f>
        <v>0</v>
      </c>
      <c r="I56" s="154">
        <f>F56-E56</f>
        <v>550</v>
      </c>
      <c r="J56" s="149"/>
      <c r="K56" s="153"/>
      <c r="M56" s="71">
        <f>J56+K56-L56</f>
        <v>0</v>
      </c>
      <c r="N56" s="72">
        <f>H56+M56</f>
        <v>0</v>
      </c>
      <c r="O56" s="73">
        <f>G56+L56</f>
        <v>550</v>
      </c>
      <c r="Q56" s="44">
        <f>SUM(F52:F56)</f>
        <v>3147.3</v>
      </c>
    </row>
    <row r="57" spans="1:17" s="81" customFormat="1" ht="13.5" thickTop="1">
      <c r="A57" s="79"/>
      <c r="B57" s="80" t="s">
        <v>46</v>
      </c>
      <c r="C57" s="155">
        <f aca="true" t="shared" si="19" ref="C57:N57">SUM(C6:C56)</f>
        <v>75970</v>
      </c>
      <c r="D57" s="155">
        <f t="shared" si="19"/>
        <v>-5351</v>
      </c>
      <c r="E57" s="155">
        <f t="shared" si="19"/>
        <v>70619</v>
      </c>
      <c r="F57" s="155">
        <f t="shared" si="19"/>
        <v>56200.86000000001</v>
      </c>
      <c r="G57" s="155">
        <f t="shared" si="19"/>
        <v>54240.34000000002</v>
      </c>
      <c r="H57" s="155">
        <f t="shared" si="19"/>
        <v>1960.52</v>
      </c>
      <c r="I57" s="155">
        <f t="shared" si="19"/>
        <v>-14418.140000000001</v>
      </c>
      <c r="J57" s="155">
        <f t="shared" si="19"/>
        <v>2597.4600000000005</v>
      </c>
      <c r="K57" s="155">
        <f t="shared" si="19"/>
        <v>0</v>
      </c>
      <c r="L57" s="155">
        <f t="shared" si="19"/>
        <v>1930.5900000000001</v>
      </c>
      <c r="M57" s="155">
        <f t="shared" si="19"/>
        <v>666.87</v>
      </c>
      <c r="N57" s="155">
        <f t="shared" si="19"/>
        <v>2627.39</v>
      </c>
      <c r="O57" s="155">
        <f>SUM(O6:O56)</f>
        <v>56170.93000000001</v>
      </c>
      <c r="P57" s="81">
        <f>Entrate!F23-Uscite!F57</f>
        <v>20844.789999999986</v>
      </c>
      <c r="Q57" s="81" t="s">
        <v>211</v>
      </c>
    </row>
    <row r="58" spans="1:15" ht="13.5" thickBot="1">
      <c r="A58" s="82"/>
      <c r="B58" s="83"/>
      <c r="C58" s="84"/>
      <c r="D58" s="85"/>
      <c r="E58" s="86"/>
      <c r="F58" s="87"/>
      <c r="G58" s="85"/>
      <c r="H58" s="86"/>
      <c r="I58" s="88"/>
      <c r="J58" s="87"/>
      <c r="K58" s="85"/>
      <c r="L58" s="85"/>
      <c r="M58" s="85"/>
      <c r="N58" s="89"/>
      <c r="O58" s="90"/>
    </row>
    <row r="59" ht="13.5" thickTop="1"/>
  </sheetData>
  <mergeCells count="16">
    <mergeCell ref="M5:M6"/>
    <mergeCell ref="N5:N6"/>
    <mergeCell ref="O5:O6"/>
    <mergeCell ref="I5:I6"/>
    <mergeCell ref="J5:J6"/>
    <mergeCell ref="K5:K6"/>
    <mergeCell ref="L5:L6"/>
    <mergeCell ref="A5:A7"/>
    <mergeCell ref="B5:B7"/>
    <mergeCell ref="C5:E5"/>
    <mergeCell ref="F5:H5"/>
    <mergeCell ref="A1:O1"/>
    <mergeCell ref="A3:O3"/>
    <mergeCell ref="A4:B4"/>
    <mergeCell ref="C4:I4"/>
    <mergeCell ref="J4:N4"/>
  </mergeCells>
  <printOptions gridLines="1"/>
  <pageMargins left="0.18" right="0.13" top="0.5905511811023623" bottom="0.7874015748031497" header="0.3937007874015748" footer="0.5118110236220472"/>
  <pageSetup horizontalDpi="300" verticalDpi="300" orientation="landscape" paperSize="9" scale="89" r:id="rId1"/>
  <headerFooter alignWithMargins="0">
    <oddHeader>&amp;CORDINE DEI FARMACISTI DELLA PROVINCIA DI PESCARA</oddHeader>
    <oddFooter>&amp;LApprovato dal Consiglio dell' Ordine nella seduta n .......... del ....................................
Approvato dall'Assemblea  il .................&amp;CPagina &amp;P di &amp;N</oddFooter>
  </headerFooter>
  <rowBreaks count="2" manualBreakCount="2">
    <brk id="17" max="16" man="1"/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2">
      <selection activeCell="G44" sqref="G44"/>
    </sheetView>
  </sheetViews>
  <sheetFormatPr defaultColWidth="9.140625" defaultRowHeight="12.75"/>
  <cols>
    <col min="1" max="1" width="13.7109375" style="102" customWidth="1"/>
    <col min="2" max="2" width="11.140625" style="102" customWidth="1"/>
    <col min="3" max="3" width="27.140625" style="102" customWidth="1"/>
    <col min="4" max="4" width="11.57421875" style="102" customWidth="1"/>
    <col min="5" max="5" width="18.28125" style="102" customWidth="1"/>
    <col min="6" max="6" width="10.7109375" style="102" customWidth="1"/>
    <col min="7" max="7" width="13.7109375" style="102" customWidth="1"/>
    <col min="8" max="16384" width="9.140625" style="102" customWidth="1"/>
  </cols>
  <sheetData>
    <row r="1" spans="1:6" s="98" customFormat="1" ht="12.75">
      <c r="A1" s="227" t="s">
        <v>97</v>
      </c>
      <c r="B1" s="228"/>
      <c r="C1" s="228"/>
      <c r="D1" s="228"/>
      <c r="E1" s="229"/>
      <c r="F1" s="133"/>
    </row>
    <row r="2" spans="1:5" ht="12.75">
      <c r="A2" s="135"/>
      <c r="B2" s="109"/>
      <c r="C2" s="109"/>
      <c r="D2" s="109"/>
      <c r="E2" s="110"/>
    </row>
    <row r="3" spans="1:5" ht="12.75">
      <c r="A3" s="99"/>
      <c r="B3" s="100"/>
      <c r="C3" s="100"/>
      <c r="D3" s="100"/>
      <c r="E3" s="134"/>
    </row>
    <row r="4" spans="1:5" ht="13.5" thickBot="1">
      <c r="A4" s="224" t="s">
        <v>196</v>
      </c>
      <c r="B4" s="225"/>
      <c r="C4" s="225"/>
      <c r="D4" s="226"/>
      <c r="E4" s="105">
        <v>28096.28</v>
      </c>
    </row>
    <row r="5" spans="1:5" ht="12.75">
      <c r="A5" s="99"/>
      <c r="B5" s="100"/>
      <c r="C5" s="100"/>
      <c r="D5" s="100"/>
      <c r="E5" s="101"/>
    </row>
    <row r="6" spans="1:5" ht="12.75">
      <c r="A6" s="222" t="s">
        <v>98</v>
      </c>
      <c r="B6" s="225"/>
      <c r="C6" s="100" t="s">
        <v>99</v>
      </c>
      <c r="D6" s="100">
        <f>Entrate!G23</f>
        <v>76655.95</v>
      </c>
      <c r="E6" s="101"/>
    </row>
    <row r="7" spans="1:5" ht="13.5" thickBot="1">
      <c r="A7" s="223"/>
      <c r="B7" s="225"/>
      <c r="C7" s="100" t="s">
        <v>100</v>
      </c>
      <c r="D7" s="106">
        <f>Entrate!L23</f>
        <v>361.56</v>
      </c>
      <c r="E7" s="105">
        <f>D6+D7</f>
        <v>77017.51</v>
      </c>
    </row>
    <row r="8" spans="1:5" ht="12.75">
      <c r="A8" s="99"/>
      <c r="B8" s="104"/>
      <c r="C8" s="100"/>
      <c r="D8" s="100"/>
      <c r="E8" s="101"/>
    </row>
    <row r="9" spans="1:5" ht="12.75">
      <c r="A9" s="222" t="s">
        <v>101</v>
      </c>
      <c r="B9" s="100"/>
      <c r="C9" s="100" t="s">
        <v>99</v>
      </c>
      <c r="D9" s="100">
        <f>Uscite!G57</f>
        <v>54240.34000000002</v>
      </c>
      <c r="E9" s="101"/>
    </row>
    <row r="10" spans="1:5" ht="13.5" thickBot="1">
      <c r="A10" s="223"/>
      <c r="B10" s="100"/>
      <c r="C10" s="100" t="s">
        <v>100</v>
      </c>
      <c r="D10" s="106">
        <f>Uscite!L57</f>
        <v>1930.5900000000001</v>
      </c>
      <c r="E10" s="105">
        <f>D9+D10</f>
        <v>56170.93000000002</v>
      </c>
    </row>
    <row r="11" spans="1:5" ht="12.75">
      <c r="A11" s="99"/>
      <c r="B11" s="100"/>
      <c r="C11" s="100"/>
      <c r="D11" s="100"/>
      <c r="E11" s="101"/>
    </row>
    <row r="12" spans="1:5" ht="13.5" thickBot="1">
      <c r="A12" s="224" t="s">
        <v>197</v>
      </c>
      <c r="B12" s="225"/>
      <c r="C12" s="225"/>
      <c r="D12" s="100"/>
      <c r="E12" s="105">
        <f>E4+E7-E10</f>
        <v>48942.85999999997</v>
      </c>
    </row>
    <row r="13" spans="1:5" ht="12.75">
      <c r="A13" s="99"/>
      <c r="B13" s="100"/>
      <c r="C13" s="100"/>
      <c r="D13" s="100"/>
      <c r="E13" s="101"/>
    </row>
    <row r="14" spans="1:5" ht="12.75">
      <c r="A14" s="222" t="s">
        <v>102</v>
      </c>
      <c r="B14" s="100"/>
      <c r="C14" s="100" t="s">
        <v>103</v>
      </c>
      <c r="D14" s="100"/>
      <c r="E14" s="101"/>
    </row>
    <row r="15" spans="1:5" ht="13.5" thickBot="1">
      <c r="A15" s="223"/>
      <c r="B15" s="100"/>
      <c r="C15" s="100" t="s">
        <v>104</v>
      </c>
      <c r="D15" s="106">
        <f>Entrate!N23</f>
        <v>390.2999999999998</v>
      </c>
      <c r="E15" s="105">
        <f>D14+D15</f>
        <v>390.2999999999998</v>
      </c>
    </row>
    <row r="16" spans="1:5" ht="12.75">
      <c r="A16" s="99"/>
      <c r="B16" s="100"/>
      <c r="C16" s="100"/>
      <c r="D16" s="100"/>
      <c r="E16" s="101"/>
    </row>
    <row r="17" spans="1:5" ht="12.75">
      <c r="A17" s="222" t="s">
        <v>105</v>
      </c>
      <c r="B17" s="100"/>
      <c r="C17" s="100" t="s">
        <v>103</v>
      </c>
      <c r="D17" s="100">
        <f>Uscite!M57</f>
        <v>666.87</v>
      </c>
      <c r="E17" s="101"/>
    </row>
    <row r="18" spans="1:5" ht="13.5" thickBot="1">
      <c r="A18" s="223"/>
      <c r="B18" s="100"/>
      <c r="C18" s="100" t="s">
        <v>104</v>
      </c>
      <c r="D18" s="106">
        <f>Uscite!N57-Uscite!M57</f>
        <v>1960.52</v>
      </c>
      <c r="E18" s="105">
        <f>D17+D18</f>
        <v>2627.39</v>
      </c>
    </row>
    <row r="19" spans="1:5" ht="12.75">
      <c r="A19" s="99"/>
      <c r="B19" s="100"/>
      <c r="C19" s="100"/>
      <c r="D19" s="100"/>
      <c r="E19" s="101"/>
    </row>
    <row r="20" spans="1:5" ht="12.75">
      <c r="A20" s="99"/>
      <c r="B20" s="100"/>
      <c r="C20" s="100"/>
      <c r="D20" s="100"/>
      <c r="E20" s="101"/>
    </row>
    <row r="21" spans="1:5" ht="13.5" thickBot="1">
      <c r="A21" s="217" t="s">
        <v>198</v>
      </c>
      <c r="B21" s="218"/>
      <c r="C21" s="218"/>
      <c r="D21" s="218"/>
      <c r="E21" s="107">
        <f>E12+E15-E18</f>
        <v>46705.769999999975</v>
      </c>
    </row>
    <row r="22" spans="1:6" ht="13.5" thickTop="1">
      <c r="A22" s="108"/>
      <c r="B22" s="109"/>
      <c r="C22" s="109"/>
      <c r="D22" s="109"/>
      <c r="E22" s="109"/>
      <c r="F22" s="99"/>
    </row>
    <row r="23" spans="1:6" ht="12.75">
      <c r="A23" s="103" t="s">
        <v>199</v>
      </c>
      <c r="B23" s="111"/>
      <c r="C23" s="111"/>
      <c r="D23" s="111"/>
      <c r="E23" s="112"/>
      <c r="F23" s="139"/>
    </row>
    <row r="24" spans="1:6" ht="12.75">
      <c r="A24" s="99"/>
      <c r="B24" s="113"/>
      <c r="C24" s="113"/>
      <c r="D24" s="113"/>
      <c r="E24" s="114"/>
      <c r="F24" s="139"/>
    </row>
    <row r="25" spans="1:6" ht="12.75">
      <c r="A25" s="115" t="s">
        <v>106</v>
      </c>
      <c r="B25" s="116"/>
      <c r="C25" s="116"/>
      <c r="D25" s="116"/>
      <c r="E25" s="117"/>
      <c r="F25" s="139"/>
    </row>
    <row r="26" spans="1:6" ht="12.75">
      <c r="A26" s="99" t="s">
        <v>107</v>
      </c>
      <c r="B26" s="113"/>
      <c r="C26" s="113"/>
      <c r="D26" s="113"/>
      <c r="E26" s="113"/>
      <c r="F26" s="140"/>
    </row>
    <row r="27" spans="1:6" ht="12.75">
      <c r="A27" s="99" t="s">
        <v>108</v>
      </c>
      <c r="B27" s="113"/>
      <c r="C27" s="113"/>
      <c r="D27" s="113"/>
      <c r="E27" s="136">
        <f>2000+3000</f>
        <v>5000</v>
      </c>
      <c r="F27" s="140"/>
    </row>
    <row r="28" spans="1:6" ht="12.75">
      <c r="A28" s="99" t="s">
        <v>189</v>
      </c>
      <c r="B28" s="113"/>
      <c r="C28" s="113"/>
      <c r="D28" s="113"/>
      <c r="E28" s="136">
        <f>2000+3000</f>
        <v>5000</v>
      </c>
      <c r="F28" s="140"/>
    </row>
    <row r="29" spans="1:6" ht="12.75">
      <c r="A29" s="99" t="s">
        <v>190</v>
      </c>
      <c r="B29" s="113"/>
      <c r="C29" s="113"/>
      <c r="D29" s="113"/>
      <c r="E29" s="117">
        <f>6860.98+4000</f>
        <v>10860.98</v>
      </c>
      <c r="F29" s="140"/>
    </row>
    <row r="30" spans="1:6" ht="12.75">
      <c r="A30" s="99" t="s">
        <v>109</v>
      </c>
      <c r="B30" s="100"/>
      <c r="C30" s="113"/>
      <c r="D30" s="113"/>
      <c r="E30" s="113"/>
      <c r="F30" s="140"/>
    </row>
    <row r="31" spans="1:6" ht="12.75">
      <c r="A31" s="118"/>
      <c r="B31" s="100" t="s">
        <v>143</v>
      </c>
      <c r="C31" s="113"/>
      <c r="D31" s="113"/>
      <c r="E31" s="136">
        <v>8000</v>
      </c>
      <c r="F31" s="139"/>
    </row>
    <row r="32" spans="1:6" ht="13.5" thickBot="1">
      <c r="A32" s="118"/>
      <c r="B32" s="100" t="s">
        <v>142</v>
      </c>
      <c r="C32" s="113"/>
      <c r="D32" s="113"/>
      <c r="E32" s="137">
        <f>2000+6000</f>
        <v>8000</v>
      </c>
      <c r="F32" s="139"/>
    </row>
    <row r="33" spans="1:6" ht="12.75">
      <c r="A33" s="118"/>
      <c r="B33" s="113"/>
      <c r="C33" s="100" t="s">
        <v>110</v>
      </c>
      <c r="E33" s="136">
        <f>SUM(E26:E32)</f>
        <v>36860.979999999996</v>
      </c>
      <c r="F33" s="118"/>
    </row>
    <row r="34" spans="1:6" s="98" customFormat="1" ht="12.75">
      <c r="A34" s="115" t="s">
        <v>111</v>
      </c>
      <c r="B34" s="116"/>
      <c r="C34" s="116"/>
      <c r="D34" s="116"/>
      <c r="F34" s="141"/>
    </row>
    <row r="35" spans="1:6" ht="12.75">
      <c r="A35" s="99" t="s">
        <v>174</v>
      </c>
      <c r="B35" s="113"/>
      <c r="C35" s="113"/>
      <c r="D35" s="113"/>
      <c r="E35" s="101">
        <f>5000+4178.5+666.29</f>
        <v>9844.79</v>
      </c>
      <c r="F35" s="140"/>
    </row>
    <row r="36" spans="1:6" ht="13.5" thickBot="1">
      <c r="A36" s="99" t="s">
        <v>200</v>
      </c>
      <c r="B36" s="113"/>
      <c r="C36" s="113"/>
      <c r="D36" s="113"/>
      <c r="E36" s="105">
        <v>0</v>
      </c>
      <c r="F36" s="140"/>
    </row>
    <row r="37" spans="1:6" ht="12.75">
      <c r="A37" s="99"/>
      <c r="B37" s="113"/>
      <c r="C37" s="100" t="s">
        <v>112</v>
      </c>
      <c r="D37" s="113"/>
      <c r="E37" s="136">
        <f>E35+E36</f>
        <v>9844.79</v>
      </c>
      <c r="F37" s="118"/>
    </row>
    <row r="38" spans="1:6" ht="12.75">
      <c r="A38" s="99"/>
      <c r="B38" s="113"/>
      <c r="C38" s="113"/>
      <c r="D38" s="100"/>
      <c r="E38" s="113"/>
      <c r="F38" s="140"/>
    </row>
    <row r="39" spans="1:6" ht="12.75">
      <c r="A39" s="119" t="s">
        <v>113</v>
      </c>
      <c r="B39" s="120"/>
      <c r="C39" s="120"/>
      <c r="D39" s="120"/>
      <c r="E39" s="142">
        <f>E33+E37</f>
        <v>46705.77</v>
      </c>
      <c r="F39" s="118"/>
    </row>
    <row r="40" ht="13.5" thickBot="1"/>
    <row r="41" spans="1:4" ht="13.5" thickBot="1">
      <c r="A41" s="219" t="s">
        <v>201</v>
      </c>
      <c r="B41" s="220"/>
      <c r="C41" s="220"/>
      <c r="D41" s="221"/>
    </row>
    <row r="42" spans="1:4" ht="12.75">
      <c r="A42" s="162" t="s">
        <v>115</v>
      </c>
      <c r="B42" s="159"/>
      <c r="C42" s="121" t="s">
        <v>114</v>
      </c>
      <c r="D42" s="122"/>
    </row>
    <row r="43" spans="1:4" ht="25.5">
      <c r="A43" s="163" t="s">
        <v>116</v>
      </c>
      <c r="B43" s="160">
        <v>168.73</v>
      </c>
      <c r="C43" s="123" t="s">
        <v>202</v>
      </c>
      <c r="D43" s="124">
        <v>25860.98</v>
      </c>
    </row>
    <row r="44" spans="1:4" ht="12.75">
      <c r="A44" s="163" t="s">
        <v>117</v>
      </c>
      <c r="B44" s="160">
        <v>48774.13</v>
      </c>
      <c r="C44" s="123"/>
      <c r="D44" s="125"/>
    </row>
    <row r="45" spans="1:4" ht="12.75">
      <c r="A45" s="163" t="s">
        <v>210</v>
      </c>
      <c r="B45" s="160">
        <f>D15</f>
        <v>390.2999999999998</v>
      </c>
      <c r="C45" s="123" t="s">
        <v>105</v>
      </c>
      <c r="D45" s="124">
        <f>E18</f>
        <v>2627.39</v>
      </c>
    </row>
    <row r="46" spans="1:4" ht="25.5">
      <c r="A46" s="163" t="s">
        <v>191</v>
      </c>
      <c r="B46" s="160">
        <v>0</v>
      </c>
      <c r="C46" s="123" t="s">
        <v>191</v>
      </c>
      <c r="D46" s="124">
        <v>0</v>
      </c>
    </row>
    <row r="47" spans="1:4" ht="12.75">
      <c r="A47" s="163" t="s">
        <v>175</v>
      </c>
      <c r="B47" s="160">
        <v>0</v>
      </c>
      <c r="C47" s="126"/>
      <c r="D47" s="128"/>
    </row>
    <row r="48" spans="1:4" ht="12.75">
      <c r="A48" s="164" t="s">
        <v>170</v>
      </c>
      <c r="B48" s="127"/>
      <c r="C48" s="126"/>
      <c r="D48" s="128"/>
    </row>
    <row r="49" spans="1:4" ht="12.75">
      <c r="A49" s="164" t="s">
        <v>171</v>
      </c>
      <c r="C49" s="129" t="s">
        <v>187</v>
      </c>
      <c r="D49" s="130">
        <f>Uscite!P57</f>
        <v>20844.789999999986</v>
      </c>
    </row>
    <row r="50" spans="1:7" ht="26.25" thickBot="1">
      <c r="A50" s="165" t="s">
        <v>118</v>
      </c>
      <c r="B50" s="161">
        <f>SUM(B43:B49)</f>
        <v>49333.16</v>
      </c>
      <c r="C50" s="131"/>
      <c r="D50" s="132">
        <f>SUM(D43:D49)</f>
        <v>49333.15999999999</v>
      </c>
      <c r="E50" s="138"/>
      <c r="F50" s="113"/>
      <c r="G50" s="113"/>
    </row>
  </sheetData>
  <mergeCells count="10">
    <mergeCell ref="A4:D4"/>
    <mergeCell ref="A6:A7"/>
    <mergeCell ref="B6:B7"/>
    <mergeCell ref="A1:E1"/>
    <mergeCell ref="A21:D21"/>
    <mergeCell ref="A41:D41"/>
    <mergeCell ref="A9:A10"/>
    <mergeCell ref="A12:C12"/>
    <mergeCell ref="A14:A15"/>
    <mergeCell ref="A17:A18"/>
  </mergeCells>
  <printOptions/>
  <pageMargins left="0.39" right="0.36" top="0.8" bottom="1" header="0.5" footer="0.5"/>
  <pageSetup horizontalDpi="600" verticalDpi="600" orientation="portrait" paperSize="9" r:id="rId1"/>
  <headerFooter alignWithMargins="0"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Ordine dei Farmacisti</cp:lastModifiedBy>
  <cp:lastPrinted>2013-07-02T11:44:21Z</cp:lastPrinted>
  <dcterms:created xsi:type="dcterms:W3CDTF">2004-12-06T11:25:15Z</dcterms:created>
  <dcterms:modified xsi:type="dcterms:W3CDTF">2013-07-02T12:43:29Z</dcterms:modified>
  <cp:category/>
  <cp:version/>
  <cp:contentType/>
  <cp:contentStatus/>
</cp:coreProperties>
</file>